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leytowncouncil-my.sharepoint.com/personal/jason_knowles_otleytowncouncil_gov_uk/Documents/Evolve/Washburn PC/Finance/2020-2021/"/>
    </mc:Choice>
  </mc:AlternateContent>
  <xr:revisionPtr revIDLastSave="185" documentId="11_35073AA780A1DC2E2F9246A071BC4208B35A41FE" xr6:coauthVersionLast="46" xr6:coauthVersionMax="46" xr10:uidLastSave="{D76AD08E-3C68-4059-8014-20786A185B3F}"/>
  <bookViews>
    <workbookView xWindow="-110" yWindow="-110" windowWidth="19420" windowHeight="10420" xr2:uid="{00000000-000D-0000-FFFF-FFFF00000000}"/>
  </bookViews>
  <sheets>
    <sheet name="INC&amp;EXP" sheetId="1" r:id="rId1"/>
    <sheet name="RESERV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1" l="1"/>
  <c r="P28" i="1"/>
  <c r="O28" i="1" l="1"/>
  <c r="N28" i="1" l="1"/>
  <c r="M28" i="1" l="1"/>
  <c r="L28" i="1"/>
  <c r="K28" i="1" l="1"/>
  <c r="I28" i="1" l="1"/>
  <c r="G28" i="1" l="1"/>
  <c r="F28" i="1" l="1"/>
  <c r="U27" i="1" l="1"/>
  <c r="R27" i="1"/>
  <c r="D28" i="1"/>
  <c r="S27" i="1"/>
  <c r="V27" i="1"/>
  <c r="J28" i="1" l="1"/>
  <c r="H28" i="1" l="1"/>
  <c r="U19" i="1" l="1"/>
  <c r="U23" i="1"/>
  <c r="U24" i="1"/>
  <c r="U25" i="1"/>
  <c r="R26" i="1"/>
  <c r="S26" i="1"/>
  <c r="T26" i="1" s="1"/>
  <c r="U26" i="1" s="1"/>
  <c r="V26" i="1"/>
  <c r="O36" i="1" l="1"/>
  <c r="N36" i="1"/>
  <c r="M36" i="1"/>
  <c r="L36" i="1"/>
  <c r="K36" i="1"/>
  <c r="J36" i="1"/>
  <c r="I36" i="1"/>
  <c r="H36" i="1"/>
  <c r="G36" i="1"/>
  <c r="F36" i="1"/>
  <c r="D36" i="1"/>
  <c r="R25" i="1"/>
  <c r="S25" i="1"/>
  <c r="V25" i="1"/>
  <c r="R31" i="1" l="1"/>
  <c r="R32" i="1"/>
  <c r="R33" i="1"/>
  <c r="R34" i="1"/>
  <c r="R35" i="1"/>
  <c r="R23" i="1"/>
  <c r="S23" i="1"/>
  <c r="V23" i="1"/>
  <c r="R22" i="1"/>
  <c r="S22" i="1"/>
  <c r="T22" i="1" s="1"/>
  <c r="U22" i="1" s="1"/>
  <c r="V22" i="1"/>
  <c r="R21" i="1"/>
  <c r="S21" i="1"/>
  <c r="T21" i="1" s="1"/>
  <c r="U21" i="1" s="1"/>
  <c r="R20" i="1"/>
  <c r="S20" i="1"/>
  <c r="T20" i="1" s="1"/>
  <c r="U20" i="1" s="1"/>
  <c r="V21" i="1"/>
  <c r="V20" i="1"/>
  <c r="Q36" i="1" l="1"/>
  <c r="P36" i="1"/>
  <c r="R24" i="1" l="1"/>
  <c r="S24" i="1"/>
  <c r="V24" i="1"/>
  <c r="S35" i="1" l="1"/>
  <c r="V35" i="1"/>
  <c r="R19" i="1" l="1"/>
  <c r="S19" i="1"/>
  <c r="G43" i="1"/>
  <c r="V19" i="1"/>
  <c r="E43" i="1"/>
  <c r="F43" i="1"/>
  <c r="H43" i="1"/>
  <c r="I43" i="1"/>
  <c r="J43" i="1"/>
  <c r="D43" i="1"/>
  <c r="E41" i="1"/>
  <c r="F41" i="1"/>
  <c r="G41" i="1"/>
  <c r="H41" i="1"/>
  <c r="I41" i="1"/>
  <c r="J41" i="1"/>
  <c r="D41" i="1"/>
  <c r="E6" i="2" l="1"/>
  <c r="V34" i="1" l="1"/>
  <c r="V33" i="1"/>
  <c r="V32" i="1"/>
  <c r="V31" i="1"/>
  <c r="V30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28" i="1" l="1"/>
  <c r="V36" i="1"/>
  <c r="P43" i="1"/>
  <c r="O43" i="1"/>
  <c r="N43" i="1"/>
  <c r="M43" i="1"/>
  <c r="L43" i="1"/>
  <c r="K43" i="1"/>
  <c r="Q43" i="1"/>
  <c r="S28" i="1" l="1"/>
  <c r="S43" i="1" s="1"/>
  <c r="R30" i="1" l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34" i="1"/>
  <c r="S33" i="1"/>
  <c r="S32" i="1"/>
  <c r="S31" i="1"/>
  <c r="S30" i="1"/>
  <c r="T30" i="1" s="1"/>
  <c r="U30" i="1" s="1"/>
  <c r="S18" i="1"/>
  <c r="T18" i="1" s="1"/>
  <c r="U18" i="1" s="1"/>
  <c r="S17" i="1"/>
  <c r="T17" i="1" s="1"/>
  <c r="U17" i="1" s="1"/>
  <c r="S16" i="1"/>
  <c r="T16" i="1" s="1"/>
  <c r="U16" i="1" s="1"/>
  <c r="S15" i="1"/>
  <c r="T15" i="1" s="1"/>
  <c r="U15" i="1" s="1"/>
  <c r="S14" i="1"/>
  <c r="T14" i="1" s="1"/>
  <c r="U14" i="1" s="1"/>
  <c r="S13" i="1"/>
  <c r="T13" i="1" s="1"/>
  <c r="U13" i="1" s="1"/>
  <c r="S12" i="1"/>
  <c r="T12" i="1" s="1"/>
  <c r="U12" i="1" s="1"/>
  <c r="S11" i="1"/>
  <c r="T11" i="1" s="1"/>
  <c r="U11" i="1" s="1"/>
  <c r="S10" i="1"/>
  <c r="T10" i="1" s="1"/>
  <c r="U10" i="1" s="1"/>
  <c r="S9" i="1"/>
  <c r="T9" i="1" s="1"/>
  <c r="U9" i="1" s="1"/>
  <c r="S8" i="1"/>
  <c r="T8" i="1" s="1"/>
  <c r="U8" i="1" s="1"/>
  <c r="S7" i="1"/>
  <c r="U7" i="1" s="1"/>
  <c r="S6" i="1"/>
  <c r="T6" i="1" s="1"/>
  <c r="U6" i="1" s="1"/>
  <c r="S5" i="1"/>
  <c r="T5" i="1" s="1"/>
  <c r="U5" i="1" s="1"/>
  <c r="S4" i="1"/>
  <c r="T4" i="1" s="1"/>
  <c r="U4" i="1" s="1"/>
  <c r="Q41" i="1"/>
  <c r="P41" i="1"/>
  <c r="O41" i="1"/>
  <c r="N41" i="1"/>
  <c r="M41" i="1"/>
  <c r="L41" i="1"/>
  <c r="K41" i="1"/>
  <c r="R28" i="1" l="1"/>
  <c r="Q38" i="1"/>
  <c r="N45" i="1"/>
  <c r="P38" i="1"/>
  <c r="O38" i="1"/>
  <c r="J38" i="1"/>
  <c r="M38" i="1"/>
  <c r="K38" i="1"/>
  <c r="H38" i="1"/>
  <c r="R36" i="1"/>
  <c r="R41" i="1" s="1"/>
  <c r="L38" i="1"/>
  <c r="N38" i="1"/>
  <c r="I38" i="1"/>
  <c r="F38" i="1"/>
  <c r="D38" i="1"/>
  <c r="S36" i="1"/>
  <c r="S41" i="1" s="1"/>
  <c r="G38" i="1"/>
  <c r="R43" i="1" l="1"/>
  <c r="D45" i="1"/>
  <c r="Q45" i="1"/>
  <c r="L45" i="1"/>
  <c r="K45" i="1"/>
  <c r="H45" i="1"/>
  <c r="J45" i="1"/>
  <c r="I45" i="1"/>
  <c r="O45" i="1"/>
  <c r="G45" i="1"/>
  <c r="M45" i="1"/>
  <c r="P45" i="1"/>
  <c r="R38" i="1"/>
  <c r="F45" i="1"/>
  <c r="S38" i="1"/>
  <c r="T36" i="1"/>
  <c r="U36" i="1" s="1"/>
  <c r="T28" i="1"/>
  <c r="U28" i="1" s="1"/>
  <c r="R45" i="1" l="1"/>
</calcChain>
</file>

<file path=xl/sharedStrings.xml><?xml version="1.0" encoding="utf-8"?>
<sst xmlns="http://schemas.openxmlformats.org/spreadsheetml/2006/main" count="68" uniqueCount="66">
  <si>
    <t xml:space="preserve">Annual </t>
  </si>
  <si>
    <t>Budget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</si>
  <si>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</si>
  <si>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</si>
  <si>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</si>
  <si>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</si>
  <si>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</si>
  <si>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</si>
  <si>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</si>
  <si>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</si>
  <si>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</si>
  <si>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</si>
  <si>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 xml:space="preserve">FEB </t>
  </si>
  <si>
    <t>MAR</t>
  </si>
  <si>
    <t>FUNDS</t>
  </si>
  <si>
    <t>AVAILABLE</t>
  </si>
  <si>
    <t>Available</t>
  </si>
  <si>
    <t>%  BUDGET</t>
  </si>
  <si>
    <t>% BUDGET</t>
  </si>
  <si>
    <t>USED</t>
  </si>
  <si>
    <t>Insurance</t>
  </si>
  <si>
    <t>Petty Cash Expenses</t>
  </si>
  <si>
    <t>Precept</t>
  </si>
  <si>
    <t>Interest Received</t>
  </si>
  <si>
    <t>TOTAL</t>
  </si>
  <si>
    <t>TOTAL EXPENDITURE</t>
  </si>
  <si>
    <t>TOTAL INCOME</t>
  </si>
  <si>
    <t>NET INCOME/EXPENDITURE</t>
  </si>
  <si>
    <t>Net Expenditure over Income</t>
  </si>
  <si>
    <t>TOTAL RESERVES</t>
  </si>
  <si>
    <t>Miscellaneous Income</t>
  </si>
  <si>
    <t>YEAR END</t>
  </si>
  <si>
    <t>ESTIMATE</t>
  </si>
  <si>
    <t>Business Account</t>
  </si>
  <si>
    <t>Community Account</t>
  </si>
  <si>
    <t>BUDGET ITEMS</t>
  </si>
  <si>
    <t>Caretaker</t>
  </si>
  <si>
    <t>Clerk's Expenses</t>
  </si>
  <si>
    <t>External Audit</t>
  </si>
  <si>
    <t>Internal Audit</t>
  </si>
  <si>
    <t>IT</t>
  </si>
  <si>
    <t>Maintenance</t>
  </si>
  <si>
    <t>Parish Magazine</t>
  </si>
  <si>
    <t>PAYE Outsourcing</t>
  </si>
  <si>
    <t>Clerk's Salary (incl Tax)</t>
  </si>
  <si>
    <t>VAT Reclaim</t>
  </si>
  <si>
    <t>Total Expenditure</t>
  </si>
  <si>
    <t>Total Income</t>
  </si>
  <si>
    <t>Transfer from Business Account</t>
  </si>
  <si>
    <t>Room Hire</t>
  </si>
  <si>
    <t>SLCC Subs/Training/Books</t>
  </si>
  <si>
    <t>YLCA Membership</t>
  </si>
  <si>
    <t>Meagill Chapel</t>
  </si>
  <si>
    <t>Defibrillator</t>
  </si>
  <si>
    <t>Telephone kiosks</t>
  </si>
  <si>
    <t>Laptop/Printer</t>
  </si>
  <si>
    <t>ICO Fees</t>
  </si>
  <si>
    <t>Pension Contributions</t>
  </si>
  <si>
    <t>Viewfinder</t>
  </si>
  <si>
    <t>Grit Bins/Piles</t>
  </si>
  <si>
    <t>INCOME AND EXPENDITURE ANALYSIS FOR THE YEAR ENDING 31 MARCH 2021</t>
  </si>
  <si>
    <t>VE Day Celebrations</t>
  </si>
  <si>
    <t>Tree Survey Inspections</t>
  </si>
  <si>
    <t>Grant Income</t>
  </si>
  <si>
    <t>RESERVES YTD TO 31 MARCH 2020</t>
  </si>
  <si>
    <t>Earmarked Reserves for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</si>
</sst>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2" fillId="0" borderId="0" xfId="0" applyFont="1" applyAlignment="1">
      <alignment horizontal="left"/>
    </xf>
    <xf numFmtId="0" fontId="1" fillId="5" borderId="0" xfId="0" applyFont="1" applyFill="1"/>
    <xf numFmtId="164" fontId="0" fillId="6" borderId="0" xfId="0" applyNumberFormat="1" applyFill="1"/>
    <xf numFmtId="0" fontId="3" fillId="0" borderId="0" xfId="0" applyFont="1"/>
    <xf numFmtId="0" fontId="4" fillId="4" borderId="0" xfId="0" applyFont="1" applyFill="1"/>
    <xf numFmtId="0" fontId="5" fillId="0" borderId="0" xfId="0" applyFont="1"/>
    <xf numFmtId="0" fontId="4" fillId="2" borderId="0" xfId="0" applyFont="1" applyFill="1"/>
    <xf numFmtId="0" fontId="4" fillId="5" borderId="0" xfId="0" applyFont="1" applyFill="1"/>
    <xf numFmtId="0" fontId="6" fillId="0" borderId="0" xfId="0" applyFont="1" applyAlignment="1">
      <alignment horizontal="left"/>
    </xf>
    <xf numFmtId="0" fontId="4" fillId="3" borderId="0" xfId="0" applyFont="1" applyFill="1"/>
    <xf numFmtId="0" fontId="4" fillId="0" borderId="0" xfId="0" applyFont="1"/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2" borderId="0" xfId="0" applyNumberFormat="1" applyFill="1"/>
    <xf numFmtId="1" fontId="0" fillId="4" borderId="0" xfId="0" applyNumberFormat="1" applyFill="1"/>
    <xf numFmtId="1" fontId="0" fillId="6" borderId="0" xfId="0" applyNumberFormat="1" applyFill="1"/>
    <xf numFmtId="1" fontId="0" fillId="0" borderId="0" xfId="0" applyNumberFormat="1" applyFill="1"/>
    <xf numFmtId="2" fontId="1" fillId="2" borderId="0" xfId="0" applyNumberFormat="1" applyFont="1" applyFill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"/>
  <sheetViews>
    <sheetView tabSelected="1" workbookViewId="0">
      <selection activeCell="Q36" sqref="Q36"/>
    </sheetView>
  </sheetViews>
  <sheetFormatPr defaultRowHeight="14.5" x14ac:dyDescent="0.35"/>
  <cols>
    <col min="1" max="1" width="6.54296875" customWidth="1"/>
    <col min="2" max="2" width="12" customWidth="1"/>
    <col min="3" max="3" width="15.81640625" customWidth="1"/>
    <col min="4" max="4" width="9.1796875" style="17"/>
    <col min="5" max="5" width="3.1796875" customWidth="1"/>
    <col min="6" max="6" width="7.54296875" customWidth="1"/>
    <col min="7" max="8" width="6.7265625" customWidth="1"/>
    <col min="9" max="9" width="8.1796875" customWidth="1"/>
    <col min="10" max="10" width="6.7265625" customWidth="1"/>
    <col min="11" max="11" width="7.54296875" customWidth="1"/>
    <col min="12" max="14" width="6.7265625" customWidth="1"/>
    <col min="15" max="15" width="8.26953125" customWidth="1"/>
    <col min="16" max="16" width="6.7265625" customWidth="1"/>
    <col min="17" max="17" width="7.26953125" customWidth="1"/>
    <col min="18" max="18" width="9.1796875" customWidth="1"/>
    <col min="19" max="19" width="6.7265625" customWidth="1"/>
    <col min="20" max="20" width="8.81640625" customWidth="1"/>
    <col min="21" max="21" width="9" style="26" customWidth="1"/>
  </cols>
  <sheetData>
    <row r="1" spans="1:22" ht="21" x14ac:dyDescent="0.5">
      <c r="D1" s="20" t="s">
        <v>60</v>
      </c>
      <c r="E1" s="12"/>
      <c r="F1" s="12"/>
      <c r="G1" s="12"/>
      <c r="H1" s="12"/>
      <c r="I1" s="12"/>
      <c r="J1" s="12"/>
      <c r="K1" s="12"/>
    </row>
    <row r="2" spans="1:22" x14ac:dyDescent="0.35">
      <c r="A2" s="1"/>
      <c r="B2" s="1" t="s">
        <v>35</v>
      </c>
      <c r="D2" s="17" t="s">
        <v>0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24</v>
      </c>
      <c r="S2" t="s">
        <v>14</v>
      </c>
      <c r="T2" t="s">
        <v>17</v>
      </c>
      <c r="U2" s="26" t="s">
        <v>18</v>
      </c>
      <c r="V2" t="s">
        <v>31</v>
      </c>
    </row>
    <row r="3" spans="1:22" x14ac:dyDescent="0.35">
      <c r="D3" s="17" t="s">
        <v>1</v>
      </c>
      <c r="S3" t="s">
        <v>15</v>
      </c>
      <c r="T3" t="s">
        <v>16</v>
      </c>
      <c r="U3" s="27" t="s">
        <v>19</v>
      </c>
      <c r="V3" t="s">
        <v>32</v>
      </c>
    </row>
    <row r="4" spans="1:22" x14ac:dyDescent="0.35">
      <c r="A4">
        <v>1</v>
      </c>
      <c r="B4" t="s">
        <v>36</v>
      </c>
      <c r="D4" s="22">
        <v>1000</v>
      </c>
      <c r="F4" s="2">
        <v>0</v>
      </c>
      <c r="G4" s="2">
        <v>0</v>
      </c>
      <c r="H4" s="2">
        <v>105</v>
      </c>
      <c r="I4" s="2">
        <v>0</v>
      </c>
      <c r="J4" s="2">
        <v>0</v>
      </c>
      <c r="K4" s="2">
        <v>168</v>
      </c>
      <c r="L4" s="2">
        <v>0</v>
      </c>
      <c r="M4" s="2">
        <v>36</v>
      </c>
      <c r="N4" s="2">
        <v>0</v>
      </c>
      <c r="O4" s="2">
        <v>0</v>
      </c>
      <c r="P4" s="2">
        <v>0</v>
      </c>
      <c r="Q4" s="2">
        <v>0</v>
      </c>
      <c r="R4" s="1">
        <f>SUM(F4:Q4)</f>
        <v>309</v>
      </c>
      <c r="S4">
        <f t="shared" ref="S4:S27" si="0">D4-SUM(F4:Q4)</f>
        <v>691</v>
      </c>
      <c r="T4" s="3">
        <f t="shared" ref="T4:T26" si="1">S4/D4*100</f>
        <v>69.099999999999994</v>
      </c>
      <c r="U4" s="26">
        <f>100-T4</f>
        <v>30.900000000000006</v>
      </c>
      <c r="V4">
        <f>D4</f>
        <v>1000</v>
      </c>
    </row>
    <row r="5" spans="1:22" x14ac:dyDescent="0.35">
      <c r="A5">
        <v>2</v>
      </c>
      <c r="B5" t="s">
        <v>44</v>
      </c>
      <c r="D5" s="22">
        <v>3300</v>
      </c>
      <c r="F5" s="2">
        <v>0</v>
      </c>
      <c r="G5" s="2">
        <v>0</v>
      </c>
      <c r="H5" s="2">
        <v>821.6</v>
      </c>
      <c r="I5" s="2">
        <v>0</v>
      </c>
      <c r="J5" s="2">
        <v>0</v>
      </c>
      <c r="K5" s="2">
        <v>821.6</v>
      </c>
      <c r="L5" s="2">
        <v>0</v>
      </c>
      <c r="M5" s="2">
        <v>0</v>
      </c>
      <c r="N5" s="2">
        <v>0</v>
      </c>
      <c r="O5" s="2">
        <v>821.6</v>
      </c>
      <c r="P5" s="2">
        <v>0</v>
      </c>
      <c r="Q5" s="2">
        <v>821.6</v>
      </c>
      <c r="R5" s="1">
        <f t="shared" ref="R5:R27" si="2">SUM(F5:Q5)</f>
        <v>3286.4</v>
      </c>
      <c r="S5">
        <f t="shared" si="0"/>
        <v>13.599999999999909</v>
      </c>
      <c r="T5" s="3">
        <f t="shared" si="1"/>
        <v>0.41212121212120933</v>
      </c>
      <c r="U5" s="26">
        <f t="shared" ref="U5:U25" si="3">100-T5</f>
        <v>99.587878787878793</v>
      </c>
      <c r="V5">
        <f t="shared" ref="V5:V27" si="4">D5</f>
        <v>3300</v>
      </c>
    </row>
    <row r="6" spans="1:22" x14ac:dyDescent="0.35">
      <c r="A6">
        <v>3</v>
      </c>
      <c r="B6" t="s">
        <v>37</v>
      </c>
      <c r="D6" s="22">
        <v>400</v>
      </c>
      <c r="F6" s="2">
        <v>0</v>
      </c>
      <c r="G6" s="2">
        <v>0</v>
      </c>
      <c r="H6" s="2">
        <v>52</v>
      </c>
      <c r="I6" s="2">
        <v>0</v>
      </c>
      <c r="J6" s="2">
        <v>0</v>
      </c>
      <c r="K6" s="2">
        <v>98</v>
      </c>
      <c r="L6" s="2">
        <v>0</v>
      </c>
      <c r="M6" s="2">
        <v>0</v>
      </c>
      <c r="N6" s="2">
        <v>0</v>
      </c>
      <c r="O6" s="2">
        <v>138</v>
      </c>
      <c r="P6" s="2">
        <v>0</v>
      </c>
      <c r="Q6" s="2">
        <v>105</v>
      </c>
      <c r="R6" s="1">
        <f t="shared" si="2"/>
        <v>393</v>
      </c>
      <c r="S6">
        <f t="shared" si="0"/>
        <v>7</v>
      </c>
      <c r="T6" s="3">
        <f t="shared" si="1"/>
        <v>1.7500000000000002</v>
      </c>
      <c r="U6" s="26">
        <f t="shared" si="3"/>
        <v>98.25</v>
      </c>
      <c r="V6">
        <f t="shared" si="4"/>
        <v>400</v>
      </c>
    </row>
    <row r="7" spans="1:22" x14ac:dyDescent="0.35">
      <c r="A7">
        <v>4</v>
      </c>
      <c r="B7" t="s">
        <v>38</v>
      </c>
      <c r="D7" s="22">
        <v>250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240</v>
      </c>
      <c r="N7" s="2">
        <v>0</v>
      </c>
      <c r="O7" s="2">
        <v>0</v>
      </c>
      <c r="P7" s="2">
        <v>0</v>
      </c>
      <c r="Q7" s="2">
        <v>0</v>
      </c>
      <c r="R7" s="1">
        <f t="shared" si="2"/>
        <v>240</v>
      </c>
      <c r="S7">
        <f t="shared" si="0"/>
        <v>10</v>
      </c>
      <c r="T7" s="3">
        <v>0</v>
      </c>
      <c r="U7" s="26">
        <f t="shared" si="3"/>
        <v>100</v>
      </c>
      <c r="V7">
        <f t="shared" si="4"/>
        <v>250</v>
      </c>
    </row>
    <row r="8" spans="1:22" x14ac:dyDescent="0.35">
      <c r="A8">
        <v>5</v>
      </c>
      <c r="B8" t="s">
        <v>49</v>
      </c>
      <c r="D8" s="22">
        <v>200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60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1">
        <f t="shared" si="2"/>
        <v>60</v>
      </c>
      <c r="S8">
        <f t="shared" si="0"/>
        <v>140</v>
      </c>
      <c r="T8" s="3">
        <f t="shared" si="1"/>
        <v>70</v>
      </c>
      <c r="U8" s="26">
        <f t="shared" si="3"/>
        <v>30</v>
      </c>
      <c r="V8">
        <f t="shared" si="4"/>
        <v>200</v>
      </c>
    </row>
    <row r="9" spans="1:22" x14ac:dyDescent="0.35">
      <c r="A9">
        <v>6</v>
      </c>
      <c r="B9" t="s">
        <v>39</v>
      </c>
      <c r="D9" s="22">
        <v>60</v>
      </c>
      <c r="F9" s="2">
        <v>0</v>
      </c>
      <c r="G9" s="2">
        <v>0</v>
      </c>
      <c r="H9" s="2">
        <v>65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1">
        <f t="shared" si="2"/>
        <v>65</v>
      </c>
      <c r="S9">
        <f t="shared" si="0"/>
        <v>-5</v>
      </c>
      <c r="T9" s="3">
        <f t="shared" si="1"/>
        <v>-8.3333333333333321</v>
      </c>
      <c r="U9" s="26">
        <f t="shared" si="3"/>
        <v>108.33333333333333</v>
      </c>
      <c r="V9">
        <f t="shared" si="4"/>
        <v>60</v>
      </c>
    </row>
    <row r="10" spans="1:22" x14ac:dyDescent="0.35">
      <c r="A10">
        <v>7</v>
      </c>
      <c r="B10" t="s">
        <v>20</v>
      </c>
      <c r="D10" s="22">
        <v>700</v>
      </c>
      <c r="F10" s="2">
        <v>0</v>
      </c>
      <c r="G10" s="2">
        <v>0</v>
      </c>
      <c r="H10" s="2">
        <v>678.96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1">
        <f t="shared" si="2"/>
        <v>678.96</v>
      </c>
      <c r="S10">
        <f t="shared" si="0"/>
        <v>21.039999999999964</v>
      </c>
      <c r="T10" s="3">
        <f t="shared" si="1"/>
        <v>3.0057142857142805</v>
      </c>
      <c r="U10" s="26">
        <f t="shared" si="3"/>
        <v>96.994285714285724</v>
      </c>
      <c r="V10">
        <f t="shared" si="4"/>
        <v>700</v>
      </c>
    </row>
    <row r="11" spans="1:22" x14ac:dyDescent="0.35">
      <c r="A11">
        <v>8</v>
      </c>
      <c r="B11" t="s">
        <v>40</v>
      </c>
      <c r="D11" s="22">
        <v>200</v>
      </c>
      <c r="F11" s="2">
        <v>0</v>
      </c>
      <c r="G11" s="2">
        <v>0</v>
      </c>
      <c r="H11" s="2">
        <v>54</v>
      </c>
      <c r="I11" s="2">
        <v>0</v>
      </c>
      <c r="J11" s="2">
        <v>0</v>
      </c>
      <c r="K11" s="2">
        <v>0</v>
      </c>
      <c r="L11" s="2">
        <v>0</v>
      </c>
      <c r="M11" s="2">
        <v>162</v>
      </c>
      <c r="N11" s="2">
        <v>0</v>
      </c>
      <c r="O11" s="2">
        <v>0</v>
      </c>
      <c r="P11" s="2">
        <v>0</v>
      </c>
      <c r="Q11" s="2">
        <v>0</v>
      </c>
      <c r="R11" s="1">
        <f t="shared" si="2"/>
        <v>216</v>
      </c>
      <c r="S11">
        <f t="shared" si="0"/>
        <v>-16</v>
      </c>
      <c r="T11" s="3">
        <f t="shared" si="1"/>
        <v>-8</v>
      </c>
      <c r="U11" s="26">
        <f t="shared" si="3"/>
        <v>108</v>
      </c>
      <c r="V11">
        <f t="shared" si="4"/>
        <v>200</v>
      </c>
    </row>
    <row r="12" spans="1:22" x14ac:dyDescent="0.35">
      <c r="A12">
        <v>9</v>
      </c>
      <c r="B12" t="s">
        <v>41</v>
      </c>
      <c r="D12" s="22">
        <v>450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270</v>
      </c>
      <c r="P12" s="2">
        <v>0</v>
      </c>
      <c r="Q12" s="2">
        <v>0</v>
      </c>
      <c r="R12" s="1">
        <f t="shared" si="2"/>
        <v>270</v>
      </c>
      <c r="S12">
        <f t="shared" si="0"/>
        <v>180</v>
      </c>
      <c r="T12" s="3">
        <f t="shared" si="1"/>
        <v>40</v>
      </c>
      <c r="U12" s="26">
        <f t="shared" si="3"/>
        <v>60</v>
      </c>
      <c r="V12">
        <f t="shared" si="4"/>
        <v>450</v>
      </c>
    </row>
    <row r="13" spans="1:22" x14ac:dyDescent="0.35">
      <c r="A13">
        <v>10</v>
      </c>
      <c r="B13" t="s">
        <v>42</v>
      </c>
      <c r="D13" s="22">
        <v>15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12</v>
      </c>
      <c r="P13" s="2">
        <v>0</v>
      </c>
      <c r="Q13" s="2">
        <v>0</v>
      </c>
      <c r="R13" s="1">
        <f t="shared" si="2"/>
        <v>12</v>
      </c>
      <c r="S13">
        <f t="shared" si="0"/>
        <v>3</v>
      </c>
      <c r="T13" s="3">
        <f t="shared" si="1"/>
        <v>20</v>
      </c>
      <c r="U13" s="26">
        <f t="shared" si="3"/>
        <v>80</v>
      </c>
      <c r="V13">
        <f t="shared" si="4"/>
        <v>15</v>
      </c>
    </row>
    <row r="14" spans="1:22" x14ac:dyDescent="0.35">
      <c r="A14">
        <v>11</v>
      </c>
      <c r="B14" t="s">
        <v>43</v>
      </c>
      <c r="D14" s="22">
        <v>100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76.8</v>
      </c>
      <c r="R14" s="1">
        <f t="shared" si="2"/>
        <v>76.8</v>
      </c>
      <c r="S14">
        <f t="shared" si="0"/>
        <v>23.200000000000003</v>
      </c>
      <c r="T14" s="3">
        <f t="shared" si="1"/>
        <v>23.200000000000003</v>
      </c>
      <c r="U14" s="26">
        <f t="shared" si="3"/>
        <v>76.8</v>
      </c>
      <c r="V14">
        <f t="shared" si="4"/>
        <v>100</v>
      </c>
    </row>
    <row r="15" spans="1:22" x14ac:dyDescent="0.35">
      <c r="A15">
        <v>12</v>
      </c>
      <c r="B15" t="s">
        <v>21</v>
      </c>
      <c r="D15" s="22">
        <v>50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1">
        <f t="shared" si="2"/>
        <v>0</v>
      </c>
      <c r="S15">
        <f t="shared" si="0"/>
        <v>50</v>
      </c>
      <c r="T15" s="3">
        <f t="shared" si="1"/>
        <v>100</v>
      </c>
      <c r="U15" s="26">
        <f t="shared" si="3"/>
        <v>0</v>
      </c>
      <c r="V15">
        <f t="shared" si="4"/>
        <v>50</v>
      </c>
    </row>
    <row r="16" spans="1:22" x14ac:dyDescent="0.35">
      <c r="A16">
        <v>13</v>
      </c>
      <c r="B16" t="s">
        <v>50</v>
      </c>
      <c r="D16" s="22">
        <v>175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30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1">
        <f t="shared" si="2"/>
        <v>30</v>
      </c>
      <c r="S16">
        <f t="shared" si="0"/>
        <v>145</v>
      </c>
      <c r="T16" s="3">
        <f t="shared" si="1"/>
        <v>82.857142857142861</v>
      </c>
      <c r="U16" s="26">
        <f t="shared" si="3"/>
        <v>17.142857142857139</v>
      </c>
      <c r="V16">
        <f t="shared" si="4"/>
        <v>175</v>
      </c>
    </row>
    <row r="17" spans="1:22" x14ac:dyDescent="0.35">
      <c r="A17">
        <v>14</v>
      </c>
      <c r="B17" t="s">
        <v>51</v>
      </c>
      <c r="D17" s="22">
        <v>225</v>
      </c>
      <c r="F17" s="2">
        <v>211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1">
        <f t="shared" si="2"/>
        <v>211</v>
      </c>
      <c r="S17">
        <f t="shared" si="0"/>
        <v>14</v>
      </c>
      <c r="T17" s="3">
        <f t="shared" si="1"/>
        <v>6.2222222222222223</v>
      </c>
      <c r="U17" s="26">
        <f t="shared" si="3"/>
        <v>93.777777777777771</v>
      </c>
      <c r="V17">
        <f t="shared" si="4"/>
        <v>225</v>
      </c>
    </row>
    <row r="18" spans="1:22" x14ac:dyDescent="0.35">
      <c r="A18">
        <v>15</v>
      </c>
      <c r="B18" t="s">
        <v>56</v>
      </c>
      <c r="D18" s="22">
        <v>50</v>
      </c>
      <c r="F18" s="2">
        <v>0</v>
      </c>
      <c r="G18" s="2">
        <v>0</v>
      </c>
      <c r="H18" s="2">
        <v>40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1">
        <f t="shared" si="2"/>
        <v>40</v>
      </c>
      <c r="S18">
        <f t="shared" si="0"/>
        <v>10</v>
      </c>
      <c r="T18" s="3">
        <f t="shared" si="1"/>
        <v>20</v>
      </c>
      <c r="U18" s="26">
        <f t="shared" si="3"/>
        <v>80</v>
      </c>
      <c r="V18">
        <f t="shared" si="4"/>
        <v>50</v>
      </c>
    </row>
    <row r="19" spans="1:22" x14ac:dyDescent="0.35">
      <c r="A19">
        <v>16</v>
      </c>
      <c r="B19" t="s">
        <v>57</v>
      </c>
      <c r="D19" s="2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1">
        <f t="shared" si="2"/>
        <v>0</v>
      </c>
      <c r="S19">
        <f t="shared" si="0"/>
        <v>0</v>
      </c>
      <c r="T19" s="3">
        <v>0</v>
      </c>
      <c r="U19" s="26">
        <f t="shared" si="3"/>
        <v>100</v>
      </c>
      <c r="V19">
        <f t="shared" si="4"/>
        <v>0</v>
      </c>
    </row>
    <row r="20" spans="1:22" x14ac:dyDescent="0.35">
      <c r="A20">
        <v>17</v>
      </c>
      <c r="B20" t="s">
        <v>53</v>
      </c>
      <c r="D20" s="22">
        <v>200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1">
        <f t="shared" si="2"/>
        <v>0</v>
      </c>
      <c r="S20">
        <f t="shared" si="0"/>
        <v>200</v>
      </c>
      <c r="T20" s="3">
        <f t="shared" si="1"/>
        <v>100</v>
      </c>
      <c r="U20" s="26">
        <f t="shared" si="3"/>
        <v>0</v>
      </c>
      <c r="V20">
        <f t="shared" si="4"/>
        <v>200</v>
      </c>
    </row>
    <row r="21" spans="1:22" x14ac:dyDescent="0.35">
      <c r="A21">
        <v>18</v>
      </c>
      <c r="B21" t="s">
        <v>54</v>
      </c>
      <c r="D21" s="22">
        <v>200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154.80000000000001</v>
      </c>
      <c r="R21" s="1">
        <f t="shared" si="2"/>
        <v>154.80000000000001</v>
      </c>
      <c r="S21">
        <f t="shared" si="0"/>
        <v>45.199999999999989</v>
      </c>
      <c r="T21" s="3">
        <f t="shared" si="1"/>
        <v>22.599999999999994</v>
      </c>
      <c r="U21" s="26">
        <f t="shared" si="3"/>
        <v>77.400000000000006</v>
      </c>
      <c r="V21">
        <f t="shared" si="4"/>
        <v>200</v>
      </c>
    </row>
    <row r="22" spans="1:22" x14ac:dyDescent="0.35">
      <c r="A22">
        <v>19</v>
      </c>
      <c r="B22" t="s">
        <v>52</v>
      </c>
      <c r="D22" s="22">
        <v>200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1">
        <f t="shared" si="2"/>
        <v>0</v>
      </c>
      <c r="S22">
        <f t="shared" si="0"/>
        <v>200</v>
      </c>
      <c r="T22" s="3">
        <f t="shared" si="1"/>
        <v>100</v>
      </c>
      <c r="U22" s="26">
        <f t="shared" si="3"/>
        <v>0</v>
      </c>
      <c r="V22">
        <f t="shared" si="4"/>
        <v>200</v>
      </c>
    </row>
    <row r="23" spans="1:22" x14ac:dyDescent="0.35">
      <c r="A23">
        <v>20</v>
      </c>
      <c r="B23" t="s">
        <v>55</v>
      </c>
      <c r="D23" s="22">
        <v>0</v>
      </c>
      <c r="F23" s="2">
        <v>0</v>
      </c>
      <c r="G23" s="2">
        <v>0</v>
      </c>
      <c r="H23" s="2">
        <v>89.95</v>
      </c>
      <c r="I23" s="2">
        <v>0</v>
      </c>
      <c r="J23" s="2">
        <v>0</v>
      </c>
      <c r="K23" s="2">
        <v>0</v>
      </c>
      <c r="L23" s="2">
        <v>0</v>
      </c>
      <c r="M23" s="2">
        <v>49</v>
      </c>
      <c r="N23" s="2">
        <v>0</v>
      </c>
      <c r="O23" s="2">
        <v>0</v>
      </c>
      <c r="P23" s="2">
        <v>0</v>
      </c>
      <c r="Q23" s="2">
        <v>229.99</v>
      </c>
      <c r="R23" s="1">
        <f t="shared" si="2"/>
        <v>368.94</v>
      </c>
      <c r="S23">
        <f t="shared" si="0"/>
        <v>-368.94</v>
      </c>
      <c r="T23" s="3">
        <v>0</v>
      </c>
      <c r="U23" s="26">
        <f t="shared" si="3"/>
        <v>100</v>
      </c>
      <c r="V23">
        <f t="shared" si="4"/>
        <v>0</v>
      </c>
    </row>
    <row r="24" spans="1:22" x14ac:dyDescent="0.35">
      <c r="A24">
        <v>21</v>
      </c>
      <c r="B24" t="s">
        <v>61</v>
      </c>
      <c r="D24" s="22">
        <v>225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1">
        <f t="shared" si="2"/>
        <v>0</v>
      </c>
      <c r="S24">
        <f t="shared" si="0"/>
        <v>225</v>
      </c>
      <c r="T24" s="3">
        <v>0</v>
      </c>
      <c r="U24" s="26">
        <f t="shared" si="3"/>
        <v>100</v>
      </c>
      <c r="V24">
        <f t="shared" si="4"/>
        <v>225</v>
      </c>
    </row>
    <row r="25" spans="1:22" x14ac:dyDescent="0.35">
      <c r="A25">
        <v>22</v>
      </c>
      <c r="B25" t="s">
        <v>58</v>
      </c>
      <c r="D25" s="2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1">
        <f t="shared" si="2"/>
        <v>0</v>
      </c>
      <c r="S25">
        <f t="shared" si="0"/>
        <v>0</v>
      </c>
      <c r="T25" s="3">
        <v>0</v>
      </c>
      <c r="U25" s="26">
        <f t="shared" si="3"/>
        <v>100</v>
      </c>
      <c r="V25">
        <f t="shared" si="4"/>
        <v>0</v>
      </c>
    </row>
    <row r="26" spans="1:22" x14ac:dyDescent="0.35">
      <c r="A26">
        <v>23</v>
      </c>
      <c r="B26" t="s">
        <v>59</v>
      </c>
      <c r="D26" s="22">
        <v>300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1">
        <f t="shared" si="2"/>
        <v>0</v>
      </c>
      <c r="S26">
        <f t="shared" si="0"/>
        <v>300</v>
      </c>
      <c r="T26" s="3">
        <f t="shared" si="1"/>
        <v>100</v>
      </c>
      <c r="U26" s="26">
        <f>100-T26</f>
        <v>0</v>
      </c>
      <c r="V26">
        <f t="shared" si="4"/>
        <v>300</v>
      </c>
    </row>
    <row r="27" spans="1:22" x14ac:dyDescent="0.35">
      <c r="A27">
        <v>24</v>
      </c>
      <c r="B27" t="s">
        <v>62</v>
      </c>
      <c r="D27" s="2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1">
        <f t="shared" si="2"/>
        <v>0</v>
      </c>
      <c r="S27">
        <f t="shared" si="0"/>
        <v>0</v>
      </c>
      <c r="T27" s="3">
        <v>100</v>
      </c>
      <c r="U27" s="26">
        <f>100-T27</f>
        <v>0</v>
      </c>
      <c r="V27">
        <f t="shared" si="4"/>
        <v>0</v>
      </c>
    </row>
    <row r="28" spans="1:22" x14ac:dyDescent="0.35">
      <c r="B28" t="s">
        <v>46</v>
      </c>
      <c r="D28" s="18">
        <f>SUM(D4:D27)</f>
        <v>8300</v>
      </c>
      <c r="E28" s="5"/>
      <c r="F28" s="4">
        <f>SUM(F4:F27)</f>
        <v>211</v>
      </c>
      <c r="G28" s="4">
        <f>SUM(G4:G27)</f>
        <v>0</v>
      </c>
      <c r="H28" s="4">
        <f t="shared" ref="H28:J28" si="5">SUM(H4:H26)</f>
        <v>1906.51</v>
      </c>
      <c r="I28" s="4">
        <f>SUM(I4:I27)</f>
        <v>0</v>
      </c>
      <c r="J28" s="4">
        <f t="shared" si="5"/>
        <v>0</v>
      </c>
      <c r="K28" s="4">
        <f t="shared" ref="K28:P28" si="6">SUM(K4:K27)</f>
        <v>1177.5999999999999</v>
      </c>
      <c r="L28" s="4">
        <f t="shared" si="6"/>
        <v>0</v>
      </c>
      <c r="M28" s="4">
        <f t="shared" si="6"/>
        <v>487</v>
      </c>
      <c r="N28" s="4">
        <f t="shared" si="6"/>
        <v>0</v>
      </c>
      <c r="O28" s="32">
        <f t="shared" si="6"/>
        <v>1241.5999999999999</v>
      </c>
      <c r="P28" s="32">
        <f t="shared" si="6"/>
        <v>0</v>
      </c>
      <c r="Q28" s="32">
        <f>SUM(Q4:Q27)</f>
        <v>1388.19</v>
      </c>
      <c r="R28" s="4">
        <f>SUM(R4:R25)</f>
        <v>6411.9</v>
      </c>
      <c r="S28" s="4">
        <f>D28-SUM(F28:Q28)</f>
        <v>1888.1000000000004</v>
      </c>
      <c r="T28" s="6">
        <f>S28/D28*100</f>
        <v>22.748192771084341</v>
      </c>
      <c r="U28" s="28">
        <f t="shared" ref="U28:U36" si="7">100-T28</f>
        <v>77.251807228915652</v>
      </c>
      <c r="V28">
        <f>SUM(V4:V27)</f>
        <v>8300</v>
      </c>
    </row>
    <row r="29" spans="1:22" x14ac:dyDescent="0.35">
      <c r="T29" s="3"/>
    </row>
    <row r="30" spans="1:22" x14ac:dyDescent="0.35">
      <c r="B30" t="s">
        <v>22</v>
      </c>
      <c r="D30" s="22">
        <v>7700</v>
      </c>
      <c r="F30" s="2">
        <v>3850</v>
      </c>
      <c r="G30" s="2">
        <v>0</v>
      </c>
      <c r="H30" s="2">
        <v>0</v>
      </c>
      <c r="I30" s="2">
        <v>0</v>
      </c>
      <c r="J30" s="2">
        <v>0</v>
      </c>
      <c r="K30" s="26">
        <v>3850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1">
        <f t="shared" ref="R30:R36" si="8">SUM(F30:Q30)</f>
        <v>7700</v>
      </c>
      <c r="S30">
        <f t="shared" ref="S30:S36" si="9">D30-SUM(F30:Q30)</f>
        <v>0</v>
      </c>
      <c r="T30" s="3">
        <f>S30/D30*100</f>
        <v>0</v>
      </c>
      <c r="U30" s="26">
        <f t="shared" si="7"/>
        <v>100</v>
      </c>
      <c r="V30">
        <f t="shared" ref="V30:V35" si="10">D30</f>
        <v>7700</v>
      </c>
    </row>
    <row r="31" spans="1:22" x14ac:dyDescent="0.35">
      <c r="B31" t="s">
        <v>63</v>
      </c>
      <c r="D31" s="2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1">
        <f t="shared" si="8"/>
        <v>0</v>
      </c>
      <c r="S31">
        <f t="shared" si="9"/>
        <v>0</v>
      </c>
      <c r="T31" s="3">
        <v>0</v>
      </c>
      <c r="U31" s="26">
        <v>100</v>
      </c>
      <c r="V31">
        <f t="shared" si="10"/>
        <v>0</v>
      </c>
    </row>
    <row r="32" spans="1:22" x14ac:dyDescent="0.35">
      <c r="B32" t="s">
        <v>23</v>
      </c>
      <c r="D32" s="2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1">
        <f t="shared" si="8"/>
        <v>0</v>
      </c>
      <c r="S32">
        <f t="shared" si="9"/>
        <v>0</v>
      </c>
      <c r="T32" s="3">
        <v>0</v>
      </c>
      <c r="U32" s="26">
        <v>0</v>
      </c>
      <c r="V32">
        <f t="shared" si="10"/>
        <v>0</v>
      </c>
    </row>
    <row r="33" spans="2:23" x14ac:dyDescent="0.35">
      <c r="B33" t="s">
        <v>45</v>
      </c>
      <c r="D33" s="2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133.80000000000001</v>
      </c>
      <c r="O33" s="2">
        <v>0</v>
      </c>
      <c r="P33" s="2">
        <v>0</v>
      </c>
      <c r="Q33" s="2">
        <v>0</v>
      </c>
      <c r="R33" s="1">
        <f t="shared" si="8"/>
        <v>133.80000000000001</v>
      </c>
      <c r="S33">
        <f t="shared" si="9"/>
        <v>-133.80000000000001</v>
      </c>
      <c r="T33" s="3">
        <v>0</v>
      </c>
      <c r="U33" s="26">
        <v>0</v>
      </c>
      <c r="V33">
        <f t="shared" si="10"/>
        <v>0</v>
      </c>
    </row>
    <row r="34" spans="2:23" x14ac:dyDescent="0.35">
      <c r="B34" t="s">
        <v>30</v>
      </c>
      <c r="D34" s="2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1">
        <f t="shared" si="8"/>
        <v>0</v>
      </c>
      <c r="S34">
        <f t="shared" si="9"/>
        <v>0</v>
      </c>
      <c r="T34" s="3">
        <v>0</v>
      </c>
      <c r="U34" s="26">
        <v>0</v>
      </c>
      <c r="V34">
        <f t="shared" si="10"/>
        <v>0</v>
      </c>
    </row>
    <row r="35" spans="2:23" x14ac:dyDescent="0.35">
      <c r="B35" t="s">
        <v>48</v>
      </c>
      <c r="D35" s="2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1">
        <f t="shared" si="8"/>
        <v>0</v>
      </c>
      <c r="S35">
        <f t="shared" si="9"/>
        <v>0</v>
      </c>
      <c r="T35" s="3">
        <v>0</v>
      </c>
      <c r="U35" s="26">
        <v>0</v>
      </c>
      <c r="V35">
        <f t="shared" si="10"/>
        <v>0</v>
      </c>
    </row>
    <row r="36" spans="2:23" x14ac:dyDescent="0.35">
      <c r="B36" t="s">
        <v>47</v>
      </c>
      <c r="D36" s="16">
        <f>SUM(D30:D35)</f>
        <v>7700</v>
      </c>
      <c r="E36" s="10"/>
      <c r="F36" s="9">
        <f t="shared" ref="F36:Q36" si="11">SUM(F30:F35)</f>
        <v>3850</v>
      </c>
      <c r="G36" s="9">
        <f t="shared" si="11"/>
        <v>0</v>
      </c>
      <c r="H36" s="9">
        <f t="shared" si="11"/>
        <v>0</v>
      </c>
      <c r="I36" s="9">
        <f t="shared" si="11"/>
        <v>0</v>
      </c>
      <c r="J36" s="9">
        <f t="shared" si="11"/>
        <v>0</v>
      </c>
      <c r="K36" s="9">
        <f t="shared" si="11"/>
        <v>3850</v>
      </c>
      <c r="L36" s="9">
        <f t="shared" si="11"/>
        <v>0</v>
      </c>
      <c r="M36" s="9">
        <f t="shared" si="11"/>
        <v>0</v>
      </c>
      <c r="N36" s="9">
        <f t="shared" si="11"/>
        <v>133.80000000000001</v>
      </c>
      <c r="O36" s="9">
        <f t="shared" si="11"/>
        <v>0</v>
      </c>
      <c r="P36" s="9">
        <f t="shared" si="11"/>
        <v>0</v>
      </c>
      <c r="Q36" s="9">
        <f t="shared" si="11"/>
        <v>0</v>
      </c>
      <c r="R36" s="9">
        <f t="shared" si="8"/>
        <v>7833.8</v>
      </c>
      <c r="S36" s="10">
        <f t="shared" si="9"/>
        <v>-133.80000000000018</v>
      </c>
      <c r="T36" s="11">
        <f>S36/D36*100</f>
        <v>-1.7376623376623399</v>
      </c>
      <c r="U36" s="29">
        <f t="shared" si="7"/>
        <v>101.73766233766234</v>
      </c>
      <c r="V36">
        <f>SUM(V30:V35)</f>
        <v>7700</v>
      </c>
    </row>
    <row r="37" spans="2:23" x14ac:dyDescent="0.35">
      <c r="T37" s="3"/>
    </row>
    <row r="38" spans="2:23" x14ac:dyDescent="0.35">
      <c r="B38" s="7" t="s">
        <v>28</v>
      </c>
      <c r="C38" s="8"/>
      <c r="D38" s="21">
        <f>D28-D36</f>
        <v>600</v>
      </c>
      <c r="E38" s="8"/>
      <c r="F38" s="7">
        <f t="shared" ref="F38:O38" si="12">F28-F36</f>
        <v>-3639</v>
      </c>
      <c r="G38" s="7">
        <f t="shared" si="12"/>
        <v>0</v>
      </c>
      <c r="H38" s="7">
        <f t="shared" si="12"/>
        <v>1906.51</v>
      </c>
      <c r="I38" s="7">
        <f t="shared" si="12"/>
        <v>0</v>
      </c>
      <c r="J38" s="7">
        <f t="shared" si="12"/>
        <v>0</v>
      </c>
      <c r="K38" s="7">
        <f t="shared" si="12"/>
        <v>-2672.4</v>
      </c>
      <c r="L38" s="7">
        <f t="shared" si="12"/>
        <v>0</v>
      </c>
      <c r="M38" s="7">
        <f t="shared" si="12"/>
        <v>487</v>
      </c>
      <c r="N38" s="7">
        <f t="shared" si="12"/>
        <v>-133.80000000000001</v>
      </c>
      <c r="O38" s="7">
        <f t="shared" si="12"/>
        <v>1241.5999999999999</v>
      </c>
      <c r="P38" s="7">
        <f>P28+P37-P36</f>
        <v>0</v>
      </c>
      <c r="Q38" s="7">
        <f>Q28-Q36</f>
        <v>1388.19</v>
      </c>
      <c r="R38" s="7">
        <f>R28-R37-R36</f>
        <v>-1421.9000000000005</v>
      </c>
      <c r="S38" s="7">
        <f>D38-SUM(F38:Q38)</f>
        <v>2021.9000000000005</v>
      </c>
      <c r="T38" s="3"/>
    </row>
    <row r="40" spans="2:23" x14ac:dyDescent="0.35">
      <c r="B40" s="23"/>
      <c r="C40" s="23"/>
      <c r="D40" s="24"/>
      <c r="E40" s="25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5"/>
      <c r="S40" s="23"/>
      <c r="T40" s="14"/>
      <c r="U40" s="30"/>
    </row>
    <row r="41" spans="2:23" x14ac:dyDescent="0.35">
      <c r="B41" s="1" t="s">
        <v>26</v>
      </c>
      <c r="C41" s="1"/>
      <c r="D41" s="16">
        <f>D36</f>
        <v>7700</v>
      </c>
      <c r="E41" s="16">
        <f t="shared" ref="E41:S41" si="13">E36</f>
        <v>0</v>
      </c>
      <c r="F41" s="16">
        <f t="shared" si="13"/>
        <v>3850</v>
      </c>
      <c r="G41" s="16">
        <f t="shared" si="13"/>
        <v>0</v>
      </c>
      <c r="H41" s="16">
        <f t="shared" si="13"/>
        <v>0</v>
      </c>
      <c r="I41" s="16">
        <f t="shared" si="13"/>
        <v>0</v>
      </c>
      <c r="J41" s="16">
        <f t="shared" si="13"/>
        <v>0</v>
      </c>
      <c r="K41" s="16">
        <f t="shared" si="13"/>
        <v>3850</v>
      </c>
      <c r="L41" s="16">
        <f t="shared" si="13"/>
        <v>0</v>
      </c>
      <c r="M41" s="16">
        <f t="shared" si="13"/>
        <v>0</v>
      </c>
      <c r="N41" s="16">
        <f t="shared" si="13"/>
        <v>133.80000000000001</v>
      </c>
      <c r="O41" s="16">
        <f t="shared" si="13"/>
        <v>0</v>
      </c>
      <c r="P41" s="16">
        <f t="shared" si="13"/>
        <v>0</v>
      </c>
      <c r="Q41" s="16">
        <f t="shared" si="13"/>
        <v>0</v>
      </c>
      <c r="R41" s="16">
        <f t="shared" si="13"/>
        <v>7833.8</v>
      </c>
      <c r="S41" s="16">
        <f t="shared" si="13"/>
        <v>-133.80000000000018</v>
      </c>
      <c r="U41" s="31"/>
      <c r="V41" s="25"/>
      <c r="W41" s="23"/>
    </row>
    <row r="42" spans="2:23" x14ac:dyDescent="0.35">
      <c r="B42" s="1"/>
      <c r="C42" s="1"/>
      <c r="D42" s="2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U42" s="31"/>
      <c r="V42" s="25"/>
      <c r="W42" s="25"/>
    </row>
    <row r="43" spans="2:23" x14ac:dyDescent="0.35">
      <c r="B43" s="1" t="s">
        <v>25</v>
      </c>
      <c r="C43" s="1"/>
      <c r="D43" s="18">
        <f t="shared" ref="D43:S43" si="14">D28</f>
        <v>8300</v>
      </c>
      <c r="E43" s="18">
        <f t="shared" si="14"/>
        <v>0</v>
      </c>
      <c r="F43" s="18">
        <f t="shared" si="14"/>
        <v>211</v>
      </c>
      <c r="G43" s="18">
        <f t="shared" si="14"/>
        <v>0</v>
      </c>
      <c r="H43" s="18">
        <f t="shared" si="14"/>
        <v>1906.51</v>
      </c>
      <c r="I43" s="18">
        <f t="shared" si="14"/>
        <v>0</v>
      </c>
      <c r="J43" s="18">
        <f t="shared" si="14"/>
        <v>0</v>
      </c>
      <c r="K43" s="18">
        <f t="shared" si="14"/>
        <v>1177.5999999999999</v>
      </c>
      <c r="L43" s="18">
        <f t="shared" si="14"/>
        <v>0</v>
      </c>
      <c r="M43" s="18">
        <f t="shared" si="14"/>
        <v>487</v>
      </c>
      <c r="N43" s="18">
        <f t="shared" si="14"/>
        <v>0</v>
      </c>
      <c r="O43" s="18">
        <f t="shared" si="14"/>
        <v>1241.5999999999999</v>
      </c>
      <c r="P43" s="18">
        <f t="shared" si="14"/>
        <v>0</v>
      </c>
      <c r="Q43" s="18">
        <f t="shared" si="14"/>
        <v>1388.19</v>
      </c>
      <c r="R43" s="18">
        <f t="shared" si="14"/>
        <v>6411.9</v>
      </c>
      <c r="S43" s="18">
        <f t="shared" si="14"/>
        <v>1888.1000000000004</v>
      </c>
      <c r="U43" s="31"/>
      <c r="V43" s="25"/>
      <c r="W43" s="23"/>
    </row>
    <row r="44" spans="2:23" x14ac:dyDescent="0.35">
      <c r="U44" s="31"/>
      <c r="V44" s="25"/>
      <c r="W44" s="25"/>
    </row>
    <row r="45" spans="2:23" x14ac:dyDescent="0.35">
      <c r="B45" s="13" t="s">
        <v>27</v>
      </c>
      <c r="C45" s="13"/>
      <c r="D45" s="19">
        <f>D41-D43</f>
        <v>-600</v>
      </c>
      <c r="E45" s="13"/>
      <c r="F45" s="13">
        <f t="shared" ref="F45:R45" si="15">F41-F43</f>
        <v>3639</v>
      </c>
      <c r="G45" s="13">
        <f t="shared" si="15"/>
        <v>0</v>
      </c>
      <c r="H45" s="13">
        <f t="shared" si="15"/>
        <v>-1906.51</v>
      </c>
      <c r="I45" s="13">
        <f t="shared" si="15"/>
        <v>0</v>
      </c>
      <c r="J45" s="13">
        <f t="shared" si="15"/>
        <v>0</v>
      </c>
      <c r="K45" s="13">
        <f t="shared" si="15"/>
        <v>2672.4</v>
      </c>
      <c r="L45" s="13">
        <f t="shared" si="15"/>
        <v>0</v>
      </c>
      <c r="M45" s="13">
        <f t="shared" si="15"/>
        <v>-487</v>
      </c>
      <c r="N45" s="13">
        <f t="shared" si="15"/>
        <v>133.80000000000001</v>
      </c>
      <c r="O45" s="13">
        <f t="shared" si="15"/>
        <v>-1241.5999999999999</v>
      </c>
      <c r="P45" s="13">
        <f t="shared" si="15"/>
        <v>0</v>
      </c>
      <c r="Q45" s="13">
        <f t="shared" si="15"/>
        <v>-1388.19</v>
      </c>
      <c r="R45" s="13">
        <f t="shared" si="15"/>
        <v>1421.9000000000005</v>
      </c>
      <c r="S45" s="13"/>
      <c r="U45" s="31"/>
      <c r="V45" s="25"/>
      <c r="W45" s="23"/>
    </row>
  </sheetData>
  <sortState xmlns:xlrd2="http://schemas.microsoft.com/office/spreadsheetml/2017/richdata2" ref="A92:W95">
    <sortCondition ref="A92"/>
  </sortState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39"/>
  <sheetViews>
    <sheetView workbookViewId="0">
      <selection activeCell="I16" sqref="I16"/>
    </sheetView>
  </sheetViews>
  <sheetFormatPr defaultRowHeight="14.5" x14ac:dyDescent="0.35"/>
  <cols>
    <col min="5" max="5" width="10.54296875" bestFit="1" customWidth="1"/>
  </cols>
  <sheetData>
    <row r="1" spans="2:5" ht="18.5" x14ac:dyDescent="0.45">
      <c r="B1" s="15" t="s">
        <v>64</v>
      </c>
    </row>
    <row r="4" spans="2:5" x14ac:dyDescent="0.35">
      <c r="B4" t="s">
        <v>33</v>
      </c>
      <c r="E4" s="2">
        <v>5305.19</v>
      </c>
    </row>
    <row r="5" spans="2:5" x14ac:dyDescent="0.35">
      <c r="B5" t="s">
        <v>34</v>
      </c>
      <c r="E5" s="2">
        <v>7000.49</v>
      </c>
    </row>
    <row r="6" spans="2:5" x14ac:dyDescent="0.35">
      <c r="B6" t="s">
        <v>29</v>
      </c>
      <c r="E6" s="2">
        <f>SUM(E4:E5)</f>
        <v>12305.68</v>
      </c>
    </row>
    <row r="7" spans="2:5" x14ac:dyDescent="0.35">
      <c r="E7" s="2"/>
    </row>
    <row r="8" spans="2:5" x14ac:dyDescent="0.35">
      <c r="E8" s="2"/>
    </row>
    <row r="9" spans="2:5" x14ac:dyDescent="0.35">
      <c r="E9" s="2"/>
    </row>
    <row r="10" spans="2:5" x14ac:dyDescent="0.35">
      <c r="B10" t="s">
        <v>65</v>
      </c>
    </row>
    <row r="11" spans="2:5" x14ac:dyDescent="0.35">
      <c r="B11" t="s">
        <v>53</v>
      </c>
      <c r="D11" s="33">
        <v>200</v>
      </c>
      <c r="E11" s="2"/>
    </row>
    <row r="12" spans="2:5" x14ac:dyDescent="0.35">
      <c r="B12" t="s">
        <v>52</v>
      </c>
      <c r="D12" s="33">
        <v>250</v>
      </c>
    </row>
    <row r="19" spans="2:5" ht="18.5" x14ac:dyDescent="0.45">
      <c r="B19" s="15"/>
    </row>
    <row r="21" spans="2:5" x14ac:dyDescent="0.35">
      <c r="E21" s="2"/>
    </row>
    <row r="22" spans="2:5" x14ac:dyDescent="0.35">
      <c r="E22" s="2"/>
    </row>
    <row r="23" spans="2:5" x14ac:dyDescent="0.35">
      <c r="E23" s="2"/>
    </row>
    <row r="24" spans="2:5" x14ac:dyDescent="0.35">
      <c r="E24" s="2"/>
    </row>
    <row r="25" spans="2:5" x14ac:dyDescent="0.35">
      <c r="E25" s="2"/>
    </row>
    <row r="26" spans="2:5" x14ac:dyDescent="0.35">
      <c r="E26" s="2"/>
    </row>
    <row r="27" spans="2:5" x14ac:dyDescent="0.35">
      <c r="E27" s="2"/>
    </row>
    <row r="31" spans="2:5" ht="18.5" x14ac:dyDescent="0.45">
      <c r="B31" s="15"/>
    </row>
    <row r="33" spans="5:5" x14ac:dyDescent="0.35">
      <c r="E33" s="2"/>
    </row>
    <row r="34" spans="5:5" x14ac:dyDescent="0.35">
      <c r="E34" s="2"/>
    </row>
    <row r="35" spans="5:5" x14ac:dyDescent="0.35">
      <c r="E35" s="2"/>
    </row>
    <row r="36" spans="5:5" x14ac:dyDescent="0.35">
      <c r="E36" s="2"/>
    </row>
    <row r="37" spans="5:5" x14ac:dyDescent="0.35">
      <c r="E37" s="2"/>
    </row>
    <row r="38" spans="5:5" x14ac:dyDescent="0.35">
      <c r="E38" s="2"/>
    </row>
    <row r="39" spans="5:5" x14ac:dyDescent="0.35">
      <c r="E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INC&amp;EXP</vt:lpstr>
      <vt:lpstr>RESERVES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</dc:creator>
  <cp:lastModifiedBy>Jason Knowles</cp:lastModifiedBy>
  <cp:lastPrinted>2020-08-26T11:02:53Z</cp:lastPrinted>
  <dcterms:created xsi:type="dcterms:W3CDTF">2014-10-09T08:36:15Z</dcterms:created>
  <dcterms:modified xsi:type="dcterms:W3CDTF">2021-04-09T15:08:37Z</dcterms:modified>
</cp:coreProperties>
</file>