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tleytowncouncil-my.sharepoint.com/personal/jason_knowles_otleytowncouncil_gov_uk/Documents/Evolve/Washburn PC/Finance/2021-2022/"/>
    </mc:Choice>
  </mc:AlternateContent>
  <xr:revisionPtr revIDLastSave="611" documentId="11_35073AA780A1DC2E2F9246A071BC4208B35A41FE" xr6:coauthVersionLast="47" xr6:coauthVersionMax="47" xr10:uidLastSave="{2EB82696-E718-44ED-A444-E3679EECF5D7}"/>
  <bookViews>
    <workbookView xWindow="-110" yWindow="-110" windowWidth="19420" windowHeight="10420" xr2:uid="{00000000-000D-0000-FFFF-FFFF00000000}"/>
  </bookViews>
  <sheets>
    <sheet name="INC&amp;EXP" sheetId="1" r:id="rId1"/>
    <sheet name="RESERV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0" i="1" l="1"/>
  <c r="R30" i="1"/>
  <c r="S30" i="1"/>
  <c r="N31" i="1"/>
  <c r="M31" i="1"/>
  <c r="L31" i="1"/>
  <c r="K31" i="1"/>
  <c r="J31" i="1"/>
  <c r="G31" i="1"/>
  <c r="F31" i="1"/>
  <c r="D31" i="1"/>
  <c r="P31" i="1"/>
  <c r="U29" i="1"/>
  <c r="R29" i="1"/>
  <c r="S29" i="1"/>
  <c r="U28" i="1"/>
  <c r="R28" i="1"/>
  <c r="S28" i="1"/>
  <c r="V28" i="1"/>
  <c r="Q31" i="1" l="1"/>
  <c r="O31" i="1" l="1"/>
  <c r="I31" i="1" l="1"/>
  <c r="U27" i="1" l="1"/>
  <c r="R27" i="1"/>
  <c r="S27" i="1"/>
  <c r="V27" i="1"/>
  <c r="H31" i="1" l="1"/>
  <c r="U19" i="1" l="1"/>
  <c r="U25" i="1"/>
  <c r="R26" i="1"/>
  <c r="S26" i="1"/>
  <c r="T26" i="1" s="1"/>
  <c r="U26" i="1" s="1"/>
  <c r="V26" i="1"/>
  <c r="O39" i="1" l="1"/>
  <c r="N39" i="1"/>
  <c r="M39" i="1"/>
  <c r="L39" i="1"/>
  <c r="K39" i="1"/>
  <c r="J39" i="1"/>
  <c r="I39" i="1"/>
  <c r="H39" i="1"/>
  <c r="G39" i="1"/>
  <c r="F39" i="1"/>
  <c r="D39" i="1"/>
  <c r="R25" i="1"/>
  <c r="S25" i="1"/>
  <c r="V25" i="1"/>
  <c r="R34" i="1" l="1"/>
  <c r="R35" i="1"/>
  <c r="R36" i="1"/>
  <c r="R37" i="1"/>
  <c r="R38" i="1"/>
  <c r="R23" i="1"/>
  <c r="S23" i="1"/>
  <c r="T23" i="1" s="1"/>
  <c r="U23" i="1" s="1"/>
  <c r="V23" i="1"/>
  <c r="R22" i="1"/>
  <c r="S22" i="1"/>
  <c r="T22" i="1" s="1"/>
  <c r="U22" i="1" s="1"/>
  <c r="V22" i="1"/>
  <c r="R21" i="1"/>
  <c r="S21" i="1"/>
  <c r="T21" i="1" s="1"/>
  <c r="U21" i="1" s="1"/>
  <c r="R20" i="1"/>
  <c r="S20" i="1"/>
  <c r="T20" i="1" s="1"/>
  <c r="U20" i="1" s="1"/>
  <c r="V21" i="1"/>
  <c r="V20" i="1"/>
  <c r="Q39" i="1" l="1"/>
  <c r="P39" i="1"/>
  <c r="R24" i="1" l="1"/>
  <c r="S24" i="1"/>
  <c r="T24" i="1" s="1"/>
  <c r="U24" i="1" s="1"/>
  <c r="V24" i="1"/>
  <c r="S38" i="1" l="1"/>
  <c r="V38" i="1"/>
  <c r="R19" i="1" l="1"/>
  <c r="S19" i="1"/>
  <c r="G46" i="1"/>
  <c r="V19" i="1"/>
  <c r="E46" i="1"/>
  <c r="F46" i="1"/>
  <c r="H46" i="1"/>
  <c r="I46" i="1"/>
  <c r="J46" i="1"/>
  <c r="D46" i="1"/>
  <c r="E44" i="1"/>
  <c r="F44" i="1"/>
  <c r="G44" i="1"/>
  <c r="H44" i="1"/>
  <c r="I44" i="1"/>
  <c r="J44" i="1"/>
  <c r="D44" i="1"/>
  <c r="E6" i="2" l="1"/>
  <c r="V37" i="1" l="1"/>
  <c r="V36" i="1"/>
  <c r="V35" i="1"/>
  <c r="V34" i="1"/>
  <c r="V33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1" i="1" l="1"/>
  <c r="V39" i="1"/>
  <c r="P46" i="1"/>
  <c r="O46" i="1"/>
  <c r="N46" i="1"/>
  <c r="M46" i="1"/>
  <c r="L46" i="1"/>
  <c r="K46" i="1"/>
  <c r="Q46" i="1"/>
  <c r="S31" i="1" l="1"/>
  <c r="S46" i="1" s="1"/>
  <c r="R33" i="1" l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S37" i="1"/>
  <c r="S36" i="1"/>
  <c r="S35" i="1"/>
  <c r="S34" i="1"/>
  <c r="S33" i="1"/>
  <c r="T33" i="1" s="1"/>
  <c r="U33" i="1" s="1"/>
  <c r="S18" i="1"/>
  <c r="T18" i="1" s="1"/>
  <c r="U18" i="1" s="1"/>
  <c r="S17" i="1"/>
  <c r="T17" i="1" s="1"/>
  <c r="U17" i="1" s="1"/>
  <c r="S16" i="1"/>
  <c r="T16" i="1" s="1"/>
  <c r="U16" i="1" s="1"/>
  <c r="S15" i="1"/>
  <c r="T15" i="1" s="1"/>
  <c r="U15" i="1" s="1"/>
  <c r="S14" i="1"/>
  <c r="T14" i="1" s="1"/>
  <c r="U14" i="1" s="1"/>
  <c r="S13" i="1"/>
  <c r="T13" i="1" s="1"/>
  <c r="U13" i="1" s="1"/>
  <c r="S12" i="1"/>
  <c r="T12" i="1" s="1"/>
  <c r="U12" i="1" s="1"/>
  <c r="S11" i="1"/>
  <c r="T11" i="1" s="1"/>
  <c r="U11" i="1" s="1"/>
  <c r="S10" i="1"/>
  <c r="T10" i="1" s="1"/>
  <c r="U10" i="1" s="1"/>
  <c r="S9" i="1"/>
  <c r="T9" i="1" s="1"/>
  <c r="U9" i="1" s="1"/>
  <c r="S8" i="1"/>
  <c r="T8" i="1" s="1"/>
  <c r="U8" i="1" s="1"/>
  <c r="S7" i="1"/>
  <c r="S6" i="1"/>
  <c r="T6" i="1" s="1"/>
  <c r="U6" i="1" s="1"/>
  <c r="S5" i="1"/>
  <c r="T5" i="1" s="1"/>
  <c r="U5" i="1" s="1"/>
  <c r="S4" i="1"/>
  <c r="T4" i="1" s="1"/>
  <c r="U4" i="1" s="1"/>
  <c r="Q44" i="1"/>
  <c r="P44" i="1"/>
  <c r="O44" i="1"/>
  <c r="N44" i="1"/>
  <c r="M44" i="1"/>
  <c r="L44" i="1"/>
  <c r="K44" i="1"/>
  <c r="T7" i="1" l="1"/>
  <c r="U7" i="1" s="1"/>
  <c r="R31" i="1"/>
  <c r="Q41" i="1"/>
  <c r="N48" i="1"/>
  <c r="P41" i="1"/>
  <c r="O41" i="1"/>
  <c r="J41" i="1"/>
  <c r="M41" i="1"/>
  <c r="K41" i="1"/>
  <c r="H41" i="1"/>
  <c r="R39" i="1"/>
  <c r="R44" i="1" s="1"/>
  <c r="L41" i="1"/>
  <c r="N41" i="1"/>
  <c r="I41" i="1"/>
  <c r="F41" i="1"/>
  <c r="D41" i="1"/>
  <c r="S39" i="1"/>
  <c r="S44" i="1" s="1"/>
  <c r="G41" i="1"/>
  <c r="R46" i="1" l="1"/>
  <c r="D48" i="1"/>
  <c r="Q48" i="1"/>
  <c r="L48" i="1"/>
  <c r="K48" i="1"/>
  <c r="H48" i="1"/>
  <c r="J48" i="1"/>
  <c r="I48" i="1"/>
  <c r="O48" i="1"/>
  <c r="G48" i="1"/>
  <c r="M48" i="1"/>
  <c r="P48" i="1"/>
  <c r="R41" i="1"/>
  <c r="F48" i="1"/>
  <c r="S41" i="1"/>
  <c r="T39" i="1"/>
  <c r="U39" i="1" s="1"/>
  <c r="T31" i="1"/>
  <c r="U31" i="1" s="1"/>
  <c r="R48" i="1" l="1"/>
</calcChain>
</file>

<file path=xl/sharedStrings.xml><?xml version="1.0" encoding="utf-8"?>
<sst xmlns="http://schemas.openxmlformats.org/spreadsheetml/2006/main" count="71" uniqueCount="69">
  <si>
    <t xml:space="preserve">Annual </t>
  </si>
  <si>
    <t>Budget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</si>
  <si>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</si>
  <si>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</si>
  <si>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</si>
  <si>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</si>
  <si>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</si>
  <si>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</si>
  <si>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</si>
  <si>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</si>
  <si>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</si>
  <si>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</si>
  <si>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 xml:space="preserve">FEB </t>
  </si>
  <si>
    <t>MAR</t>
  </si>
  <si>
    <t>FUNDS</t>
  </si>
  <si>
    <t>AVAILABLE</t>
  </si>
  <si>
    <t>Available</t>
  </si>
  <si>
    <t>%  BUDGET</t>
  </si>
  <si>
    <t>% BUDGET</t>
  </si>
  <si>
    <t>USED</t>
  </si>
  <si>
    <t>Insurance</t>
  </si>
  <si>
    <t>Petty Cash Expenses</t>
  </si>
  <si>
    <t>Precept</t>
  </si>
  <si>
    <t>Interest Received</t>
  </si>
  <si>
    <t>TOTAL</t>
  </si>
  <si>
    <t>TOTAL EXPENDITURE</t>
  </si>
  <si>
    <t>TOTAL INCOME</t>
  </si>
  <si>
    <t>NET INCOME/EXPENDITURE</t>
  </si>
  <si>
    <t>Net Expenditure over Income</t>
  </si>
  <si>
    <t>TOTAL RESERVES</t>
  </si>
  <si>
    <t>Miscellaneous Income</t>
  </si>
  <si>
    <t>YEAR END</t>
  </si>
  <si>
    <t>ESTIMATE</t>
  </si>
  <si>
    <t>Business Account</t>
  </si>
  <si>
    <t>Community Account</t>
  </si>
  <si>
    <t>BUDGET ITEMS</t>
  </si>
  <si>
    <t>Caretaker</t>
  </si>
  <si>
    <t>Clerk's Expenses</t>
  </si>
  <si>
    <t>External Audit</t>
  </si>
  <si>
    <t>Internal Audit</t>
  </si>
  <si>
    <t>IT</t>
  </si>
  <si>
    <t>Maintenance</t>
  </si>
  <si>
    <t>Parish Magazine</t>
  </si>
  <si>
    <t>PAYE Outsourcing</t>
  </si>
  <si>
    <t>Clerk's Salary (incl Tax)</t>
  </si>
  <si>
    <t>VAT Reclaim</t>
  </si>
  <si>
    <t>Total Expenditure</t>
  </si>
  <si>
    <t>Total Income</t>
  </si>
  <si>
    <t>Transfer from Business Account</t>
  </si>
  <si>
    <t>Room Hire</t>
  </si>
  <si>
    <t>SLCC Subs/Training/Books</t>
  </si>
  <si>
    <t>YLCA Membership</t>
  </si>
  <si>
    <t>Meagill Chapel</t>
  </si>
  <si>
    <t>Defibrillator</t>
  </si>
  <si>
    <t>Telephone kiosks</t>
  </si>
  <si>
    <t>Laptop/Printer</t>
  </si>
  <si>
    <t>ICO Fees</t>
  </si>
  <si>
    <t>Pension Contributions</t>
  </si>
  <si>
    <t>Viewfinder</t>
  </si>
  <si>
    <t>Grit Bins/Piles</t>
  </si>
  <si>
    <t>Tree Survey Inspections</t>
  </si>
  <si>
    <t>Grant Income</t>
  </si>
  <si>
    <t>INCOME AND EXPENDITURE ANALYSIS FOR THE YEAR ENDING 31 MARCH 2022</t>
  </si>
  <si>
    <t>RESERVES YTD TO 31 MARCH 2021</t>
  </si>
  <si>
    <t>Earmarked Reserves for 2021-2022</t>
  </si>
  <si>
    <t>Zoom Pro Subscription</t>
  </si>
  <si>
    <t>HRH Queen Platinum Jubilee</t>
  </si>
  <si>
    <t>Bank Account Fees</t>
  </si>
  <si>
    <t>Cheque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</si>
</sst>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0" borderId="0" xfId="0" applyNumberFormat="1"/>
    <xf numFmtId="0" fontId="1" fillId="2" borderId="0" xfId="0" applyFont="1" applyFill="1"/>
    <xf numFmtId="0" fontId="0" fillId="2" borderId="0" xfId="0" applyFill="1"/>
    <xf numFmtId="164" fontId="0" fillId="2" borderId="0" xfId="0" applyNumberFormat="1" applyFill="1"/>
    <xf numFmtId="0" fontId="1" fillId="3" borderId="0" xfId="0" applyFont="1" applyFill="1"/>
    <xf numFmtId="0" fontId="0" fillId="3" borderId="0" xfId="0" applyFill="1"/>
    <xf numFmtId="0" fontId="1" fillId="4" borderId="0" xfId="0" applyFont="1" applyFill="1"/>
    <xf numFmtId="0" fontId="0" fillId="4" borderId="0" xfId="0" applyFill="1"/>
    <xf numFmtId="164" fontId="0" fillId="4" borderId="0" xfId="0" applyNumberFormat="1" applyFill="1"/>
    <xf numFmtId="0" fontId="2" fillId="0" borderId="0" xfId="0" applyFont="1" applyAlignment="1">
      <alignment horizontal="left"/>
    </xf>
    <xf numFmtId="0" fontId="1" fillId="5" borderId="0" xfId="0" applyFont="1" applyFill="1"/>
    <xf numFmtId="164" fontId="0" fillId="6" borderId="0" xfId="0" applyNumberFormat="1" applyFill="1"/>
    <xf numFmtId="0" fontId="3" fillId="0" borderId="0" xfId="0" applyFont="1"/>
    <xf numFmtId="0" fontId="4" fillId="4" borderId="0" xfId="0" applyFont="1" applyFill="1"/>
    <xf numFmtId="0" fontId="5" fillId="0" borderId="0" xfId="0" applyFont="1"/>
    <xf numFmtId="0" fontId="4" fillId="2" borderId="0" xfId="0" applyFont="1" applyFill="1"/>
    <xf numFmtId="0" fontId="4" fillId="5" borderId="0" xfId="0" applyFont="1" applyFill="1"/>
    <xf numFmtId="0" fontId="6" fillId="0" borderId="0" xfId="0" applyFont="1" applyAlignment="1">
      <alignment horizontal="left"/>
    </xf>
    <xf numFmtId="0" fontId="4" fillId="3" borderId="0" xfId="0" applyFont="1" applyFill="1"/>
    <xf numFmtId="0" fontId="4" fillId="0" borderId="0" xfId="0" applyFont="1"/>
    <xf numFmtId="0" fontId="1" fillId="0" borderId="0" xfId="0" applyFont="1" applyFill="1"/>
    <xf numFmtId="0" fontId="4" fillId="0" borderId="0" xfId="0" applyFont="1" applyFill="1"/>
    <xf numFmtId="0" fontId="0" fillId="0" borderId="0" xfId="0" applyFill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0" fillId="2" borderId="0" xfId="0" applyNumberFormat="1" applyFill="1"/>
    <xf numFmtId="1" fontId="0" fillId="4" borderId="0" xfId="0" applyNumberFormat="1" applyFill="1"/>
    <xf numFmtId="1" fontId="0" fillId="6" borderId="0" xfId="0" applyNumberFormat="1" applyFill="1"/>
    <xf numFmtId="1" fontId="0" fillId="0" borderId="0" xfId="0" applyNumberFormat="1" applyFill="1"/>
    <xf numFmtId="2" fontId="1" fillId="2" borderId="0" xfId="0" applyNumberFormat="1" applyFont="1" applyFill="1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8"/>
  <sheetViews>
    <sheetView tabSelected="1" topLeftCell="A29" workbookViewId="0">
      <selection activeCell="Q48" sqref="Q48"/>
    </sheetView>
  </sheetViews>
  <sheetFormatPr defaultRowHeight="14.5" x14ac:dyDescent="0.35"/>
  <cols>
    <col min="1" max="1" width="6.54296875" customWidth="1"/>
    <col min="2" max="2" width="12" customWidth="1"/>
    <col min="3" max="3" width="15.81640625" customWidth="1"/>
    <col min="4" max="4" width="9.1796875" style="17"/>
    <col min="5" max="5" width="3.1796875" customWidth="1"/>
    <col min="6" max="6" width="7.54296875" customWidth="1"/>
    <col min="7" max="8" width="6.7265625" customWidth="1"/>
    <col min="9" max="9" width="8.1796875" customWidth="1"/>
    <col min="10" max="10" width="6.7265625" customWidth="1"/>
    <col min="11" max="11" width="7.54296875" customWidth="1"/>
    <col min="12" max="14" width="6.7265625" customWidth="1"/>
    <col min="15" max="15" width="8.26953125" customWidth="1"/>
    <col min="16" max="16" width="6.7265625" customWidth="1"/>
    <col min="17" max="17" width="7.26953125" customWidth="1"/>
    <col min="18" max="18" width="9.1796875" customWidth="1"/>
    <col min="19" max="19" width="6.7265625" customWidth="1"/>
    <col min="20" max="20" width="8.81640625" customWidth="1"/>
    <col min="21" max="21" width="9" style="26" customWidth="1"/>
  </cols>
  <sheetData>
    <row r="1" spans="1:22" ht="21" x14ac:dyDescent="0.5">
      <c r="D1" s="20" t="s">
        <v>62</v>
      </c>
      <c r="E1" s="12"/>
      <c r="F1" s="12"/>
      <c r="G1" s="12"/>
      <c r="H1" s="12"/>
      <c r="I1" s="12"/>
      <c r="J1" s="12"/>
      <c r="K1" s="12"/>
    </row>
    <row r="2" spans="1:22" x14ac:dyDescent="0.35">
      <c r="A2" s="1"/>
      <c r="B2" s="1" t="s">
        <v>35</v>
      </c>
      <c r="D2" s="17" t="s">
        <v>0</v>
      </c>
      <c r="F2" t="s">
        <v>2</v>
      </c>
      <c r="G2" t="s">
        <v>3</v>
      </c>
      <c r="H2" t="s">
        <v>4</v>
      </c>
      <c r="I2" t="s">
        <v>5</v>
      </c>
      <c r="J2" t="s">
        <v>6</v>
      </c>
      <c r="K2" t="s">
        <v>7</v>
      </c>
      <c r="L2" t="s">
        <v>8</v>
      </c>
      <c r="M2" t="s">
        <v>9</v>
      </c>
      <c r="N2" t="s">
        <v>10</v>
      </c>
      <c r="O2" t="s">
        <v>11</v>
      </c>
      <c r="P2" t="s">
        <v>12</v>
      </c>
      <c r="Q2" t="s">
        <v>13</v>
      </c>
      <c r="R2" t="s">
        <v>24</v>
      </c>
      <c r="S2" t="s">
        <v>14</v>
      </c>
      <c r="T2" t="s">
        <v>17</v>
      </c>
      <c r="U2" s="26" t="s">
        <v>18</v>
      </c>
      <c r="V2" t="s">
        <v>31</v>
      </c>
    </row>
    <row r="3" spans="1:22" x14ac:dyDescent="0.35">
      <c r="D3" s="17" t="s">
        <v>1</v>
      </c>
      <c r="S3" t="s">
        <v>15</v>
      </c>
      <c r="T3" t="s">
        <v>16</v>
      </c>
      <c r="U3" s="27" t="s">
        <v>19</v>
      </c>
      <c r="V3" t="s">
        <v>32</v>
      </c>
    </row>
    <row r="4" spans="1:22" x14ac:dyDescent="0.35">
      <c r="A4">
        <v>1</v>
      </c>
      <c r="B4" t="s">
        <v>36</v>
      </c>
      <c r="D4" s="22">
        <v>1000</v>
      </c>
      <c r="F4" s="2">
        <v>0</v>
      </c>
      <c r="G4" s="2">
        <v>108</v>
      </c>
      <c r="H4" s="2">
        <v>0</v>
      </c>
      <c r="I4" s="2">
        <v>356.98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1">
        <f>SUM(F4:Q4)</f>
        <v>464.98</v>
      </c>
      <c r="S4">
        <f t="shared" ref="S4:S30" si="0">D4-SUM(F4:Q4)</f>
        <v>535.02</v>
      </c>
      <c r="T4" s="3">
        <f t="shared" ref="T4:T26" si="1">S4/D4*100</f>
        <v>53.501999999999995</v>
      </c>
      <c r="U4" s="26">
        <f>100-T4</f>
        <v>46.498000000000005</v>
      </c>
      <c r="V4">
        <f>D4</f>
        <v>1000</v>
      </c>
    </row>
    <row r="5" spans="1:22" x14ac:dyDescent="0.35">
      <c r="A5">
        <v>2</v>
      </c>
      <c r="B5" t="s">
        <v>44</v>
      </c>
      <c r="D5" s="22">
        <v>3450</v>
      </c>
      <c r="F5" s="2">
        <v>0</v>
      </c>
      <c r="G5" s="2">
        <v>0</v>
      </c>
      <c r="H5" s="2">
        <v>0</v>
      </c>
      <c r="I5" s="2">
        <v>861.25</v>
      </c>
      <c r="J5" s="2">
        <v>0</v>
      </c>
      <c r="K5" s="2">
        <v>0</v>
      </c>
      <c r="L5" s="2">
        <v>861.25</v>
      </c>
      <c r="M5" s="2">
        <v>0</v>
      </c>
      <c r="N5" s="2">
        <v>0</v>
      </c>
      <c r="O5" s="2">
        <v>861.25</v>
      </c>
      <c r="P5" s="2">
        <v>0</v>
      </c>
      <c r="Q5" s="2">
        <v>861.25</v>
      </c>
      <c r="R5" s="1">
        <f t="shared" ref="R5:R30" si="2">SUM(F5:Q5)</f>
        <v>3445</v>
      </c>
      <c r="S5">
        <f t="shared" si="0"/>
        <v>5</v>
      </c>
      <c r="T5" s="3">
        <f t="shared" si="1"/>
        <v>0.14492753623188406</v>
      </c>
      <c r="U5" s="26">
        <f t="shared" ref="U5:U25" si="3">100-T5</f>
        <v>99.85507246376811</v>
      </c>
      <c r="V5">
        <f t="shared" ref="V5:V28" si="4">D5</f>
        <v>3450</v>
      </c>
    </row>
    <row r="6" spans="1:22" x14ac:dyDescent="0.35">
      <c r="A6">
        <v>3</v>
      </c>
      <c r="B6" t="s">
        <v>37</v>
      </c>
      <c r="D6" s="22">
        <v>400</v>
      </c>
      <c r="F6" s="2">
        <v>0</v>
      </c>
      <c r="G6" s="2">
        <v>0</v>
      </c>
      <c r="H6" s="2">
        <v>0</v>
      </c>
      <c r="I6" s="2">
        <v>105</v>
      </c>
      <c r="J6" s="2">
        <v>0</v>
      </c>
      <c r="K6" s="2">
        <v>72</v>
      </c>
      <c r="L6" s="2">
        <v>0</v>
      </c>
      <c r="M6" s="2">
        <v>73</v>
      </c>
      <c r="N6" s="2">
        <v>0</v>
      </c>
      <c r="O6" s="2">
        <v>63</v>
      </c>
      <c r="P6" s="2">
        <v>0</v>
      </c>
      <c r="Q6" s="2">
        <v>126</v>
      </c>
      <c r="R6" s="1">
        <f t="shared" si="2"/>
        <v>439</v>
      </c>
      <c r="S6">
        <f t="shared" si="0"/>
        <v>-39</v>
      </c>
      <c r="T6" s="3">
        <f t="shared" si="1"/>
        <v>-9.75</v>
      </c>
      <c r="U6" s="26">
        <f t="shared" si="3"/>
        <v>109.75</v>
      </c>
      <c r="V6">
        <f t="shared" si="4"/>
        <v>400</v>
      </c>
    </row>
    <row r="7" spans="1:22" x14ac:dyDescent="0.35">
      <c r="A7">
        <v>4</v>
      </c>
      <c r="B7" t="s">
        <v>38</v>
      </c>
      <c r="D7" s="22">
        <v>250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240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1">
        <f t="shared" si="2"/>
        <v>240</v>
      </c>
      <c r="S7">
        <f t="shared" si="0"/>
        <v>10</v>
      </c>
      <c r="T7" s="3">
        <f t="shared" si="1"/>
        <v>4</v>
      </c>
      <c r="U7" s="26">
        <f t="shared" si="3"/>
        <v>96</v>
      </c>
      <c r="V7">
        <f t="shared" si="4"/>
        <v>250</v>
      </c>
    </row>
    <row r="8" spans="1:22" x14ac:dyDescent="0.35">
      <c r="A8">
        <v>5</v>
      </c>
      <c r="B8" t="s">
        <v>49</v>
      </c>
      <c r="D8" s="22">
        <v>200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1">
        <f t="shared" si="2"/>
        <v>0</v>
      </c>
      <c r="S8">
        <f t="shared" si="0"/>
        <v>200</v>
      </c>
      <c r="T8" s="3">
        <f t="shared" si="1"/>
        <v>100</v>
      </c>
      <c r="U8" s="26">
        <f t="shared" si="3"/>
        <v>0</v>
      </c>
      <c r="V8">
        <f t="shared" si="4"/>
        <v>200</v>
      </c>
    </row>
    <row r="9" spans="1:22" x14ac:dyDescent="0.35">
      <c r="A9">
        <v>6</v>
      </c>
      <c r="B9" t="s">
        <v>39</v>
      </c>
      <c r="D9" s="22">
        <v>75</v>
      </c>
      <c r="F9" s="2">
        <v>0</v>
      </c>
      <c r="G9" s="2">
        <v>70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1">
        <f t="shared" si="2"/>
        <v>70</v>
      </c>
      <c r="S9">
        <f t="shared" si="0"/>
        <v>5</v>
      </c>
      <c r="T9" s="3">
        <f t="shared" si="1"/>
        <v>6.666666666666667</v>
      </c>
      <c r="U9" s="26">
        <f t="shared" si="3"/>
        <v>93.333333333333329</v>
      </c>
      <c r="V9">
        <f t="shared" si="4"/>
        <v>75</v>
      </c>
    </row>
    <row r="10" spans="1:22" x14ac:dyDescent="0.35">
      <c r="A10">
        <v>7</v>
      </c>
      <c r="B10" t="s">
        <v>20</v>
      </c>
      <c r="D10" s="22">
        <v>750</v>
      </c>
      <c r="F10" s="2">
        <v>0</v>
      </c>
      <c r="G10" s="2">
        <v>697.83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1">
        <f t="shared" si="2"/>
        <v>697.83</v>
      </c>
      <c r="S10">
        <f t="shared" si="0"/>
        <v>52.169999999999959</v>
      </c>
      <c r="T10" s="3">
        <f t="shared" si="1"/>
        <v>6.9559999999999942</v>
      </c>
      <c r="U10" s="26">
        <f t="shared" si="3"/>
        <v>93.044000000000011</v>
      </c>
      <c r="V10">
        <f t="shared" si="4"/>
        <v>750</v>
      </c>
    </row>
    <row r="11" spans="1:22" x14ac:dyDescent="0.35">
      <c r="A11">
        <v>8</v>
      </c>
      <c r="B11" t="s">
        <v>40</v>
      </c>
      <c r="D11" s="22">
        <v>230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162</v>
      </c>
      <c r="N11" s="2">
        <v>0</v>
      </c>
      <c r="O11" s="2">
        <v>0</v>
      </c>
      <c r="P11" s="2">
        <v>0</v>
      </c>
      <c r="Q11" s="2">
        <v>0</v>
      </c>
      <c r="R11" s="1">
        <f t="shared" si="2"/>
        <v>162</v>
      </c>
      <c r="S11">
        <f t="shared" si="0"/>
        <v>68</v>
      </c>
      <c r="T11" s="3">
        <f t="shared" si="1"/>
        <v>29.565217391304348</v>
      </c>
      <c r="U11" s="26">
        <f t="shared" si="3"/>
        <v>70.434782608695656</v>
      </c>
      <c r="V11">
        <f t="shared" si="4"/>
        <v>230</v>
      </c>
    </row>
    <row r="12" spans="1:22" x14ac:dyDescent="0.35">
      <c r="A12">
        <v>9</v>
      </c>
      <c r="B12" t="s">
        <v>41</v>
      </c>
      <c r="D12" s="22">
        <v>400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276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1">
        <f t="shared" si="2"/>
        <v>276</v>
      </c>
      <c r="S12">
        <f t="shared" si="0"/>
        <v>124</v>
      </c>
      <c r="T12" s="3">
        <f t="shared" si="1"/>
        <v>31</v>
      </c>
      <c r="U12" s="26">
        <f t="shared" si="3"/>
        <v>69</v>
      </c>
      <c r="V12">
        <f t="shared" si="4"/>
        <v>400</v>
      </c>
    </row>
    <row r="13" spans="1:22" x14ac:dyDescent="0.35">
      <c r="A13">
        <v>10</v>
      </c>
      <c r="B13" t="s">
        <v>42</v>
      </c>
      <c r="D13" s="22">
        <v>15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14</v>
      </c>
      <c r="P13" s="2">
        <v>0</v>
      </c>
      <c r="Q13" s="2">
        <v>0</v>
      </c>
      <c r="R13" s="1">
        <f t="shared" si="2"/>
        <v>14</v>
      </c>
      <c r="S13">
        <f t="shared" si="0"/>
        <v>1</v>
      </c>
      <c r="T13" s="3">
        <f t="shared" si="1"/>
        <v>6.666666666666667</v>
      </c>
      <c r="U13" s="26">
        <f t="shared" si="3"/>
        <v>93.333333333333329</v>
      </c>
      <c r="V13">
        <f t="shared" si="4"/>
        <v>15</v>
      </c>
    </row>
    <row r="14" spans="1:22" x14ac:dyDescent="0.35">
      <c r="A14">
        <v>11</v>
      </c>
      <c r="B14" t="s">
        <v>43</v>
      </c>
      <c r="D14" s="22">
        <v>100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76.8</v>
      </c>
      <c r="R14" s="1">
        <f t="shared" si="2"/>
        <v>76.8</v>
      </c>
      <c r="S14">
        <f t="shared" si="0"/>
        <v>23.200000000000003</v>
      </c>
      <c r="T14" s="3">
        <f t="shared" si="1"/>
        <v>23.200000000000003</v>
      </c>
      <c r="U14" s="26">
        <f t="shared" si="3"/>
        <v>76.8</v>
      </c>
      <c r="V14">
        <f t="shared" si="4"/>
        <v>100</v>
      </c>
    </row>
    <row r="15" spans="1:22" x14ac:dyDescent="0.35">
      <c r="A15">
        <v>12</v>
      </c>
      <c r="B15" t="s">
        <v>21</v>
      </c>
      <c r="D15" s="22">
        <v>50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50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1">
        <f t="shared" si="2"/>
        <v>50</v>
      </c>
      <c r="S15">
        <f t="shared" si="0"/>
        <v>0</v>
      </c>
      <c r="T15" s="3">
        <f t="shared" si="1"/>
        <v>0</v>
      </c>
      <c r="U15" s="26">
        <f t="shared" si="3"/>
        <v>100</v>
      </c>
      <c r="V15">
        <f t="shared" si="4"/>
        <v>50</v>
      </c>
    </row>
    <row r="16" spans="1:22" x14ac:dyDescent="0.35">
      <c r="A16">
        <v>13</v>
      </c>
      <c r="B16" t="s">
        <v>50</v>
      </c>
      <c r="D16" s="22">
        <v>175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1">
        <f t="shared" si="2"/>
        <v>0</v>
      </c>
      <c r="S16">
        <f t="shared" si="0"/>
        <v>175</v>
      </c>
      <c r="T16" s="3">
        <f t="shared" si="1"/>
        <v>100</v>
      </c>
      <c r="U16" s="26">
        <f t="shared" si="3"/>
        <v>0</v>
      </c>
      <c r="V16">
        <f t="shared" si="4"/>
        <v>175</v>
      </c>
    </row>
    <row r="17" spans="1:22" x14ac:dyDescent="0.35">
      <c r="A17">
        <v>14</v>
      </c>
      <c r="B17" t="s">
        <v>51</v>
      </c>
      <c r="D17" s="22">
        <v>230</v>
      </c>
      <c r="F17" s="2">
        <v>0</v>
      </c>
      <c r="G17" s="2">
        <v>215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1">
        <f t="shared" si="2"/>
        <v>215</v>
      </c>
      <c r="S17">
        <f t="shared" si="0"/>
        <v>15</v>
      </c>
      <c r="T17" s="3">
        <f t="shared" si="1"/>
        <v>6.5217391304347823</v>
      </c>
      <c r="U17" s="26">
        <f t="shared" si="3"/>
        <v>93.478260869565219</v>
      </c>
      <c r="V17">
        <f t="shared" si="4"/>
        <v>230</v>
      </c>
    </row>
    <row r="18" spans="1:22" x14ac:dyDescent="0.35">
      <c r="A18">
        <v>15</v>
      </c>
      <c r="B18" t="s">
        <v>56</v>
      </c>
      <c r="D18" s="22">
        <v>40</v>
      </c>
      <c r="F18" s="2">
        <v>0</v>
      </c>
      <c r="G18" s="2">
        <v>0</v>
      </c>
      <c r="H18" s="2">
        <v>0</v>
      </c>
      <c r="I18" s="2">
        <v>40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1">
        <f t="shared" si="2"/>
        <v>40</v>
      </c>
      <c r="S18">
        <f t="shared" si="0"/>
        <v>0</v>
      </c>
      <c r="T18" s="3">
        <f t="shared" si="1"/>
        <v>0</v>
      </c>
      <c r="U18" s="26">
        <f t="shared" si="3"/>
        <v>100</v>
      </c>
      <c r="V18">
        <f t="shared" si="4"/>
        <v>40</v>
      </c>
    </row>
    <row r="19" spans="1:22" x14ac:dyDescent="0.35">
      <c r="A19">
        <v>16</v>
      </c>
      <c r="B19" t="s">
        <v>57</v>
      </c>
      <c r="D19" s="2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1">
        <f t="shared" si="2"/>
        <v>0</v>
      </c>
      <c r="S19">
        <f t="shared" si="0"/>
        <v>0</v>
      </c>
      <c r="T19" s="3">
        <v>0</v>
      </c>
      <c r="U19" s="26">
        <f t="shared" si="3"/>
        <v>100</v>
      </c>
      <c r="V19">
        <f t="shared" si="4"/>
        <v>0</v>
      </c>
    </row>
    <row r="20" spans="1:22" x14ac:dyDescent="0.35">
      <c r="A20">
        <v>17</v>
      </c>
      <c r="B20" t="s">
        <v>53</v>
      </c>
      <c r="D20" s="22">
        <v>200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1">
        <f t="shared" si="2"/>
        <v>0</v>
      </c>
      <c r="S20">
        <f t="shared" si="0"/>
        <v>200</v>
      </c>
      <c r="T20" s="3">
        <f t="shared" si="1"/>
        <v>100</v>
      </c>
      <c r="U20" s="26">
        <f t="shared" si="3"/>
        <v>0</v>
      </c>
      <c r="V20">
        <f t="shared" si="4"/>
        <v>200</v>
      </c>
    </row>
    <row r="21" spans="1:22" x14ac:dyDescent="0.35">
      <c r="A21">
        <v>18</v>
      </c>
      <c r="B21" t="s">
        <v>54</v>
      </c>
      <c r="D21" s="22">
        <v>200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1">
        <f t="shared" si="2"/>
        <v>0</v>
      </c>
      <c r="S21">
        <f t="shared" si="0"/>
        <v>200</v>
      </c>
      <c r="T21" s="3">
        <f t="shared" si="1"/>
        <v>100</v>
      </c>
      <c r="U21" s="26">
        <f t="shared" si="3"/>
        <v>0</v>
      </c>
      <c r="V21">
        <f t="shared" si="4"/>
        <v>200</v>
      </c>
    </row>
    <row r="22" spans="1:22" x14ac:dyDescent="0.35">
      <c r="A22">
        <v>19</v>
      </c>
      <c r="B22" t="s">
        <v>52</v>
      </c>
      <c r="D22" s="22">
        <v>200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1">
        <f t="shared" si="2"/>
        <v>0</v>
      </c>
      <c r="S22">
        <f t="shared" si="0"/>
        <v>200</v>
      </c>
      <c r="T22" s="3">
        <f t="shared" si="1"/>
        <v>100</v>
      </c>
      <c r="U22" s="26">
        <f t="shared" si="3"/>
        <v>0</v>
      </c>
      <c r="V22">
        <f t="shared" si="4"/>
        <v>200</v>
      </c>
    </row>
    <row r="23" spans="1:22" x14ac:dyDescent="0.35">
      <c r="A23">
        <v>20</v>
      </c>
      <c r="B23" t="s">
        <v>55</v>
      </c>
      <c r="D23" s="22">
        <v>150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66.84</v>
      </c>
      <c r="P23" s="2">
        <v>0</v>
      </c>
      <c r="Q23" s="2">
        <v>0</v>
      </c>
      <c r="R23" s="1">
        <f t="shared" si="2"/>
        <v>66.84</v>
      </c>
      <c r="S23">
        <f t="shared" si="0"/>
        <v>83.16</v>
      </c>
      <c r="T23" s="3">
        <f t="shared" si="1"/>
        <v>55.44</v>
      </c>
      <c r="U23" s="26">
        <f t="shared" si="3"/>
        <v>44.56</v>
      </c>
      <c r="V23">
        <f t="shared" si="4"/>
        <v>150</v>
      </c>
    </row>
    <row r="24" spans="1:22" x14ac:dyDescent="0.35">
      <c r="A24">
        <v>21</v>
      </c>
      <c r="B24" t="s">
        <v>65</v>
      </c>
      <c r="D24" s="22">
        <v>120</v>
      </c>
      <c r="F24" s="2">
        <v>0</v>
      </c>
      <c r="G24" s="2">
        <v>119.9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1">
        <f t="shared" si="2"/>
        <v>119.9</v>
      </c>
      <c r="S24">
        <f t="shared" si="0"/>
        <v>9.9999999999994316E-2</v>
      </c>
      <c r="T24" s="3">
        <f t="shared" si="1"/>
        <v>8.3333333333328596E-2</v>
      </c>
      <c r="U24" s="26">
        <f t="shared" si="3"/>
        <v>99.916666666666671</v>
      </c>
      <c r="V24">
        <f t="shared" si="4"/>
        <v>120</v>
      </c>
    </row>
    <row r="25" spans="1:22" x14ac:dyDescent="0.35">
      <c r="A25">
        <v>22</v>
      </c>
      <c r="B25" t="s">
        <v>58</v>
      </c>
      <c r="D25" s="2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1">
        <f t="shared" si="2"/>
        <v>0</v>
      </c>
      <c r="S25">
        <f t="shared" si="0"/>
        <v>0</v>
      </c>
      <c r="T25" s="3">
        <v>0</v>
      </c>
      <c r="U25" s="26">
        <f t="shared" si="3"/>
        <v>100</v>
      </c>
      <c r="V25">
        <f t="shared" si="4"/>
        <v>0</v>
      </c>
    </row>
    <row r="26" spans="1:22" x14ac:dyDescent="0.35">
      <c r="A26">
        <v>23</v>
      </c>
      <c r="B26" t="s">
        <v>59</v>
      </c>
      <c r="D26" s="22">
        <v>300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1">
        <f t="shared" si="2"/>
        <v>0</v>
      </c>
      <c r="S26">
        <f t="shared" si="0"/>
        <v>300</v>
      </c>
      <c r="T26" s="3">
        <f t="shared" si="1"/>
        <v>100</v>
      </c>
      <c r="U26" s="26">
        <f>100-T26</f>
        <v>0</v>
      </c>
      <c r="V26">
        <f t="shared" si="4"/>
        <v>300</v>
      </c>
    </row>
    <row r="27" spans="1:22" x14ac:dyDescent="0.35">
      <c r="A27">
        <v>24</v>
      </c>
      <c r="B27" t="s">
        <v>60</v>
      </c>
      <c r="D27" s="2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1">
        <f t="shared" si="2"/>
        <v>0</v>
      </c>
      <c r="S27">
        <f t="shared" si="0"/>
        <v>0</v>
      </c>
      <c r="T27" s="3">
        <v>100</v>
      </c>
      <c r="U27" s="26">
        <f>100-T27</f>
        <v>0</v>
      </c>
      <c r="V27">
        <f t="shared" si="4"/>
        <v>0</v>
      </c>
    </row>
    <row r="28" spans="1:22" x14ac:dyDescent="0.35">
      <c r="A28">
        <v>25</v>
      </c>
      <c r="B28" t="s">
        <v>66</v>
      </c>
      <c r="D28" s="22">
        <v>500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1">
        <f t="shared" si="2"/>
        <v>0</v>
      </c>
      <c r="S28">
        <f t="shared" si="0"/>
        <v>500</v>
      </c>
      <c r="T28" s="3">
        <v>100</v>
      </c>
      <c r="U28" s="26">
        <f>100-T28</f>
        <v>0</v>
      </c>
      <c r="V28">
        <f t="shared" si="4"/>
        <v>500</v>
      </c>
    </row>
    <row r="29" spans="1:22" x14ac:dyDescent="0.35">
      <c r="A29">
        <v>26</v>
      </c>
      <c r="B29" t="s">
        <v>67</v>
      </c>
      <c r="D29" s="2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5</v>
      </c>
      <c r="P29" s="2">
        <v>5</v>
      </c>
      <c r="Q29" s="2">
        <v>5</v>
      </c>
      <c r="R29" s="1">
        <f t="shared" si="2"/>
        <v>15</v>
      </c>
      <c r="S29">
        <f t="shared" si="0"/>
        <v>-15</v>
      </c>
      <c r="T29" s="3">
        <v>0</v>
      </c>
      <c r="U29" s="26">
        <f>100-T29</f>
        <v>100</v>
      </c>
      <c r="V29">
        <v>0</v>
      </c>
    </row>
    <row r="30" spans="1:22" x14ac:dyDescent="0.35">
      <c r="A30">
        <v>27</v>
      </c>
      <c r="B30" t="s">
        <v>68</v>
      </c>
      <c r="D30" s="2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2</v>
      </c>
      <c r="Q30" s="2">
        <v>0.4</v>
      </c>
      <c r="R30" s="1">
        <f t="shared" si="2"/>
        <v>2.4</v>
      </c>
      <c r="S30">
        <f t="shared" si="0"/>
        <v>-2.4</v>
      </c>
      <c r="T30" s="3">
        <v>0</v>
      </c>
      <c r="U30" s="26">
        <f>100-T30</f>
        <v>100</v>
      </c>
      <c r="V30">
        <v>0</v>
      </c>
    </row>
    <row r="31" spans="1:22" x14ac:dyDescent="0.35">
      <c r="B31" t="s">
        <v>46</v>
      </c>
      <c r="D31" s="18">
        <f>SUM(D4:D30)</f>
        <v>9035</v>
      </c>
      <c r="E31" s="5"/>
      <c r="F31" s="4">
        <f>SUM(F4:F30)</f>
        <v>0</v>
      </c>
      <c r="G31" s="4">
        <f>SUM(G4:G30)</f>
        <v>1210.73</v>
      </c>
      <c r="H31" s="4">
        <f t="shared" ref="H31" si="5">SUM(H4:H26)</f>
        <v>0</v>
      </c>
      <c r="I31" s="4">
        <f>SUM(I4:I27)</f>
        <v>1363.23</v>
      </c>
      <c r="J31" s="4">
        <f>SUM(J4:J30)</f>
        <v>0</v>
      </c>
      <c r="K31" s="4">
        <f>SUM(K4:K30)</f>
        <v>362</v>
      </c>
      <c r="L31" s="4">
        <f>SUM(L4:L30)</f>
        <v>1137.25</v>
      </c>
      <c r="M31" s="4">
        <f>SUM(M4:M30)</f>
        <v>235</v>
      </c>
      <c r="N31" s="4">
        <f>SUM(N4:N30)</f>
        <v>0</v>
      </c>
      <c r="O31" s="32">
        <f>SUM(O4:O27)</f>
        <v>1005.09</v>
      </c>
      <c r="P31" s="32">
        <f>SUM(P4:P28)</f>
        <v>0</v>
      </c>
      <c r="Q31" s="32">
        <f>SUM(Q4:Q27)</f>
        <v>1064.05</v>
      </c>
      <c r="R31" s="4">
        <f>SUM(R4:R25)</f>
        <v>6377.3499999999995</v>
      </c>
      <c r="S31" s="4">
        <f>D31-SUM(F31:Q31)</f>
        <v>2657.6499999999996</v>
      </c>
      <c r="T31" s="6">
        <f>S31/D31*100</f>
        <v>29.415052573325951</v>
      </c>
      <c r="U31" s="28">
        <f t="shared" ref="U31:U39" si="6">100-T31</f>
        <v>70.584947426674049</v>
      </c>
      <c r="V31">
        <f>SUM(V4:V29)</f>
        <v>9035</v>
      </c>
    </row>
    <row r="32" spans="1:22" x14ac:dyDescent="0.35">
      <c r="T32" s="3"/>
    </row>
    <row r="33" spans="2:23" x14ac:dyDescent="0.35">
      <c r="B33" t="s">
        <v>22</v>
      </c>
      <c r="D33" s="22">
        <v>7700</v>
      </c>
      <c r="F33" s="2">
        <v>3850</v>
      </c>
      <c r="G33" s="2">
        <v>0</v>
      </c>
      <c r="H33" s="2">
        <v>0</v>
      </c>
      <c r="I33" s="2">
        <v>0</v>
      </c>
      <c r="J33" s="2">
        <v>0</v>
      </c>
      <c r="K33" s="26">
        <v>3850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1">
        <f t="shared" ref="R33:R39" si="7">SUM(F33:Q33)</f>
        <v>7700</v>
      </c>
      <c r="S33">
        <f t="shared" ref="S33:S39" si="8">D33-SUM(F33:Q33)</f>
        <v>0</v>
      </c>
      <c r="T33" s="3">
        <f>S33/D33*100</f>
        <v>0</v>
      </c>
      <c r="U33" s="26">
        <f t="shared" si="6"/>
        <v>100</v>
      </c>
      <c r="V33">
        <f t="shared" ref="V33:V38" si="9">D33</f>
        <v>7700</v>
      </c>
    </row>
    <row r="34" spans="2:23" x14ac:dyDescent="0.35">
      <c r="B34" t="s">
        <v>61</v>
      </c>
      <c r="D34" s="2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1000</v>
      </c>
      <c r="R34" s="1">
        <f t="shared" si="7"/>
        <v>1000</v>
      </c>
      <c r="S34">
        <f t="shared" si="8"/>
        <v>-1000</v>
      </c>
      <c r="T34" s="3">
        <v>0</v>
      </c>
      <c r="U34" s="26">
        <v>100</v>
      </c>
      <c r="V34">
        <f t="shared" si="9"/>
        <v>0</v>
      </c>
    </row>
    <row r="35" spans="2:23" x14ac:dyDescent="0.35">
      <c r="B35" t="s">
        <v>23</v>
      </c>
      <c r="D35" s="2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1">
        <f t="shared" si="7"/>
        <v>0</v>
      </c>
      <c r="S35">
        <f t="shared" si="8"/>
        <v>0</v>
      </c>
      <c r="T35" s="3">
        <v>0</v>
      </c>
      <c r="U35" s="26">
        <v>0</v>
      </c>
      <c r="V35">
        <f t="shared" si="9"/>
        <v>0</v>
      </c>
    </row>
    <row r="36" spans="2:23" x14ac:dyDescent="0.35">
      <c r="B36" t="s">
        <v>45</v>
      </c>
      <c r="D36" s="2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201.04</v>
      </c>
      <c r="P36" s="2">
        <v>0</v>
      </c>
      <c r="Q36" s="2">
        <v>0</v>
      </c>
      <c r="R36" s="1">
        <f t="shared" si="7"/>
        <v>201.04</v>
      </c>
      <c r="S36">
        <f t="shared" si="8"/>
        <v>-201.04</v>
      </c>
      <c r="T36" s="3">
        <v>0</v>
      </c>
      <c r="U36" s="26">
        <v>0</v>
      </c>
      <c r="V36">
        <f t="shared" si="9"/>
        <v>0</v>
      </c>
    </row>
    <row r="37" spans="2:23" x14ac:dyDescent="0.35">
      <c r="B37" t="s">
        <v>30</v>
      </c>
      <c r="D37" s="2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1">
        <f t="shared" si="7"/>
        <v>0</v>
      </c>
      <c r="S37">
        <f t="shared" si="8"/>
        <v>0</v>
      </c>
      <c r="T37" s="3">
        <v>0</v>
      </c>
      <c r="U37" s="26">
        <v>0</v>
      </c>
      <c r="V37">
        <f t="shared" si="9"/>
        <v>0</v>
      </c>
    </row>
    <row r="38" spans="2:23" x14ac:dyDescent="0.35">
      <c r="B38" t="s">
        <v>48</v>
      </c>
      <c r="D38" s="2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1">
        <f t="shared" si="7"/>
        <v>0</v>
      </c>
      <c r="S38">
        <f t="shared" si="8"/>
        <v>0</v>
      </c>
      <c r="T38" s="3">
        <v>0</v>
      </c>
      <c r="U38" s="26">
        <v>0</v>
      </c>
      <c r="V38">
        <f t="shared" si="9"/>
        <v>0</v>
      </c>
    </row>
    <row r="39" spans="2:23" x14ac:dyDescent="0.35">
      <c r="B39" t="s">
        <v>47</v>
      </c>
      <c r="D39" s="16">
        <f>SUM(D33:D38)</f>
        <v>7700</v>
      </c>
      <c r="E39" s="10"/>
      <c r="F39" s="9">
        <f t="shared" ref="F39:Q39" si="10">SUM(F33:F38)</f>
        <v>3850</v>
      </c>
      <c r="G39" s="9">
        <f t="shared" si="10"/>
        <v>0</v>
      </c>
      <c r="H39" s="9">
        <f t="shared" si="10"/>
        <v>0</v>
      </c>
      <c r="I39" s="9">
        <f t="shared" si="10"/>
        <v>0</v>
      </c>
      <c r="J39" s="9">
        <f t="shared" si="10"/>
        <v>0</v>
      </c>
      <c r="K39" s="9">
        <f t="shared" si="10"/>
        <v>3850</v>
      </c>
      <c r="L39" s="9">
        <f t="shared" si="10"/>
        <v>0</v>
      </c>
      <c r="M39" s="9">
        <f t="shared" si="10"/>
        <v>0</v>
      </c>
      <c r="N39" s="9">
        <f t="shared" si="10"/>
        <v>0</v>
      </c>
      <c r="O39" s="9">
        <f t="shared" si="10"/>
        <v>201.04</v>
      </c>
      <c r="P39" s="9">
        <f t="shared" si="10"/>
        <v>0</v>
      </c>
      <c r="Q39" s="9">
        <f t="shared" si="10"/>
        <v>1000</v>
      </c>
      <c r="R39" s="9">
        <f t="shared" si="7"/>
        <v>8901.0400000000009</v>
      </c>
      <c r="S39" s="10">
        <f t="shared" si="8"/>
        <v>-1201.0400000000009</v>
      </c>
      <c r="T39" s="11">
        <f>S39/D39*100</f>
        <v>-15.597922077922089</v>
      </c>
      <c r="U39" s="29">
        <f t="shared" si="6"/>
        <v>115.59792207792209</v>
      </c>
      <c r="V39">
        <f>SUM(V33:V38)</f>
        <v>7700</v>
      </c>
    </row>
    <row r="40" spans="2:23" x14ac:dyDescent="0.35">
      <c r="T40" s="3"/>
    </row>
    <row r="41" spans="2:23" x14ac:dyDescent="0.35">
      <c r="B41" s="7" t="s">
        <v>28</v>
      </c>
      <c r="C41" s="8"/>
      <c r="D41" s="21">
        <f>D31-D39</f>
        <v>1335</v>
      </c>
      <c r="E41" s="8"/>
      <c r="F41" s="7">
        <f t="shared" ref="F41:O41" si="11">F31-F39</f>
        <v>-3850</v>
      </c>
      <c r="G41" s="7">
        <f t="shared" si="11"/>
        <v>1210.73</v>
      </c>
      <c r="H41" s="7">
        <f t="shared" si="11"/>
        <v>0</v>
      </c>
      <c r="I41" s="7">
        <f t="shared" si="11"/>
        <v>1363.23</v>
      </c>
      <c r="J41" s="7">
        <f t="shared" si="11"/>
        <v>0</v>
      </c>
      <c r="K41" s="7">
        <f t="shared" si="11"/>
        <v>-3488</v>
      </c>
      <c r="L41" s="7">
        <f t="shared" si="11"/>
        <v>1137.25</v>
      </c>
      <c r="M41" s="7">
        <f t="shared" si="11"/>
        <v>235</v>
      </c>
      <c r="N41" s="7">
        <f t="shared" si="11"/>
        <v>0</v>
      </c>
      <c r="O41" s="7">
        <f t="shared" si="11"/>
        <v>804.05000000000007</v>
      </c>
      <c r="P41" s="7">
        <f>P31+P40-P39</f>
        <v>0</v>
      </c>
      <c r="Q41" s="7">
        <f>Q31-Q39</f>
        <v>64.049999999999955</v>
      </c>
      <c r="R41" s="7">
        <f>R31-R40-R39</f>
        <v>-2523.6900000000014</v>
      </c>
      <c r="S41" s="7">
        <f>D41-SUM(F41:Q41)</f>
        <v>3858.6899999999996</v>
      </c>
      <c r="T41" s="3"/>
    </row>
    <row r="43" spans="2:23" x14ac:dyDescent="0.35">
      <c r="B43" s="23"/>
      <c r="C43" s="23"/>
      <c r="D43" s="24"/>
      <c r="E43" s="25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5"/>
      <c r="S43" s="23"/>
      <c r="T43" s="14"/>
      <c r="U43" s="30"/>
    </row>
    <row r="44" spans="2:23" x14ac:dyDescent="0.35">
      <c r="B44" s="1" t="s">
        <v>26</v>
      </c>
      <c r="C44" s="1"/>
      <c r="D44" s="16">
        <f>D39</f>
        <v>7700</v>
      </c>
      <c r="E44" s="16">
        <f t="shared" ref="E44:S44" si="12">E39</f>
        <v>0</v>
      </c>
      <c r="F44" s="16">
        <f t="shared" si="12"/>
        <v>3850</v>
      </c>
      <c r="G44" s="16">
        <f t="shared" si="12"/>
        <v>0</v>
      </c>
      <c r="H44" s="16">
        <f t="shared" si="12"/>
        <v>0</v>
      </c>
      <c r="I44" s="16">
        <f t="shared" si="12"/>
        <v>0</v>
      </c>
      <c r="J44" s="16">
        <f t="shared" si="12"/>
        <v>0</v>
      </c>
      <c r="K44" s="16">
        <f t="shared" si="12"/>
        <v>3850</v>
      </c>
      <c r="L44" s="16">
        <f t="shared" si="12"/>
        <v>0</v>
      </c>
      <c r="M44" s="16">
        <f t="shared" si="12"/>
        <v>0</v>
      </c>
      <c r="N44" s="16">
        <f t="shared" si="12"/>
        <v>0</v>
      </c>
      <c r="O44" s="16">
        <f t="shared" si="12"/>
        <v>201.04</v>
      </c>
      <c r="P44" s="16">
        <f t="shared" si="12"/>
        <v>0</v>
      </c>
      <c r="Q44" s="16">
        <f t="shared" si="12"/>
        <v>1000</v>
      </c>
      <c r="R44" s="16">
        <f t="shared" si="12"/>
        <v>8901.0400000000009</v>
      </c>
      <c r="S44" s="16">
        <f t="shared" si="12"/>
        <v>-1201.0400000000009</v>
      </c>
      <c r="U44" s="31"/>
      <c r="V44" s="25"/>
      <c r="W44" s="23"/>
    </row>
    <row r="45" spans="2:23" x14ac:dyDescent="0.35">
      <c r="B45" s="1"/>
      <c r="C45" s="1"/>
      <c r="D45" s="2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U45" s="31"/>
      <c r="V45" s="25"/>
      <c r="W45" s="25"/>
    </row>
    <row r="46" spans="2:23" x14ac:dyDescent="0.35">
      <c r="B46" s="1" t="s">
        <v>25</v>
      </c>
      <c r="C46" s="1"/>
      <c r="D46" s="18">
        <f t="shared" ref="D46:S46" si="13">D31</f>
        <v>9035</v>
      </c>
      <c r="E46" s="18">
        <f t="shared" si="13"/>
        <v>0</v>
      </c>
      <c r="F46" s="18">
        <f t="shared" si="13"/>
        <v>0</v>
      </c>
      <c r="G46" s="18">
        <f t="shared" si="13"/>
        <v>1210.73</v>
      </c>
      <c r="H46" s="18">
        <f t="shared" si="13"/>
        <v>0</v>
      </c>
      <c r="I46" s="18">
        <f t="shared" si="13"/>
        <v>1363.23</v>
      </c>
      <c r="J46" s="18">
        <f t="shared" si="13"/>
        <v>0</v>
      </c>
      <c r="K46" s="18">
        <f t="shared" si="13"/>
        <v>362</v>
      </c>
      <c r="L46" s="18">
        <f t="shared" si="13"/>
        <v>1137.25</v>
      </c>
      <c r="M46" s="18">
        <f t="shared" si="13"/>
        <v>235</v>
      </c>
      <c r="N46" s="18">
        <f t="shared" si="13"/>
        <v>0</v>
      </c>
      <c r="O46" s="18">
        <f t="shared" si="13"/>
        <v>1005.09</v>
      </c>
      <c r="P46" s="18">
        <f t="shared" si="13"/>
        <v>0</v>
      </c>
      <c r="Q46" s="18">
        <f t="shared" si="13"/>
        <v>1064.05</v>
      </c>
      <c r="R46" s="18">
        <f t="shared" si="13"/>
        <v>6377.3499999999995</v>
      </c>
      <c r="S46" s="18">
        <f t="shared" si="13"/>
        <v>2657.6499999999996</v>
      </c>
      <c r="U46" s="31"/>
      <c r="V46" s="25"/>
      <c r="W46" s="23"/>
    </row>
    <row r="47" spans="2:23" x14ac:dyDescent="0.35">
      <c r="U47" s="31"/>
      <c r="V47" s="25"/>
      <c r="W47" s="25"/>
    </row>
    <row r="48" spans="2:23" x14ac:dyDescent="0.35">
      <c r="B48" s="13" t="s">
        <v>27</v>
      </c>
      <c r="C48" s="13"/>
      <c r="D48" s="19">
        <f>D44-D46</f>
        <v>-1335</v>
      </c>
      <c r="E48" s="13"/>
      <c r="F48" s="13">
        <f t="shared" ref="F48:R48" si="14">F44-F46</f>
        <v>3850</v>
      </c>
      <c r="G48" s="13">
        <f t="shared" si="14"/>
        <v>-1210.73</v>
      </c>
      <c r="H48" s="13">
        <f t="shared" si="14"/>
        <v>0</v>
      </c>
      <c r="I48" s="13">
        <f t="shared" si="14"/>
        <v>-1363.23</v>
      </c>
      <c r="J48" s="13">
        <f t="shared" si="14"/>
        <v>0</v>
      </c>
      <c r="K48" s="13">
        <f t="shared" si="14"/>
        <v>3488</v>
      </c>
      <c r="L48" s="13">
        <f t="shared" si="14"/>
        <v>-1137.25</v>
      </c>
      <c r="M48" s="13">
        <f t="shared" si="14"/>
        <v>-235</v>
      </c>
      <c r="N48" s="13">
        <f t="shared" si="14"/>
        <v>0</v>
      </c>
      <c r="O48" s="13">
        <f t="shared" si="14"/>
        <v>-804.05000000000007</v>
      </c>
      <c r="P48" s="13">
        <f t="shared" si="14"/>
        <v>0</v>
      </c>
      <c r="Q48" s="13">
        <f t="shared" si="14"/>
        <v>-64.049999999999955</v>
      </c>
      <c r="R48" s="13">
        <f t="shared" si="14"/>
        <v>2523.6900000000014</v>
      </c>
      <c r="S48" s="13"/>
      <c r="U48" s="31"/>
      <c r="V48" s="25"/>
      <c r="W48" s="23"/>
    </row>
  </sheetData>
  <sortState xmlns:xlrd2="http://schemas.microsoft.com/office/spreadsheetml/2017/richdata2" ref="A95:W98">
    <sortCondition ref="A95"/>
  </sortState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39"/>
  <sheetViews>
    <sheetView workbookViewId="0">
      <selection activeCell="F14" sqref="F14"/>
    </sheetView>
  </sheetViews>
  <sheetFormatPr defaultRowHeight="14.5" x14ac:dyDescent="0.35"/>
  <cols>
    <col min="5" max="5" width="10.54296875" bestFit="1" customWidth="1"/>
  </cols>
  <sheetData>
    <row r="1" spans="2:5" ht="18.5" x14ac:dyDescent="0.45">
      <c r="B1" s="15" t="s">
        <v>63</v>
      </c>
    </row>
    <row r="4" spans="2:5" x14ac:dyDescent="0.35">
      <c r="B4" t="s">
        <v>33</v>
      </c>
      <c r="E4" s="2">
        <v>5308.06</v>
      </c>
    </row>
    <row r="5" spans="2:5" x14ac:dyDescent="0.35">
      <c r="B5" t="s">
        <v>34</v>
      </c>
      <c r="E5" s="2">
        <v>8249.59</v>
      </c>
    </row>
    <row r="6" spans="2:5" x14ac:dyDescent="0.35">
      <c r="B6" t="s">
        <v>29</v>
      </c>
      <c r="E6" s="2">
        <f>SUM(E4:E5)</f>
        <v>13557.650000000001</v>
      </c>
    </row>
    <row r="7" spans="2:5" x14ac:dyDescent="0.35">
      <c r="E7" s="2"/>
    </row>
    <row r="8" spans="2:5" x14ac:dyDescent="0.35">
      <c r="E8" s="2"/>
    </row>
    <row r="9" spans="2:5" x14ac:dyDescent="0.35">
      <c r="E9" s="2"/>
    </row>
    <row r="10" spans="2:5" x14ac:dyDescent="0.35">
      <c r="B10" t="s">
        <v>64</v>
      </c>
    </row>
    <row r="11" spans="2:5" x14ac:dyDescent="0.35">
      <c r="B11" t="s">
        <v>53</v>
      </c>
      <c r="D11" s="33">
        <v>400</v>
      </c>
      <c r="E11" s="2"/>
    </row>
    <row r="12" spans="2:5" x14ac:dyDescent="0.35">
      <c r="B12" t="s">
        <v>52</v>
      </c>
      <c r="D12" s="33">
        <v>450</v>
      </c>
    </row>
    <row r="19" spans="2:5" ht="18.5" x14ac:dyDescent="0.45">
      <c r="B19" s="15"/>
    </row>
    <row r="21" spans="2:5" x14ac:dyDescent="0.35">
      <c r="E21" s="2"/>
    </row>
    <row r="22" spans="2:5" x14ac:dyDescent="0.35">
      <c r="E22" s="2"/>
    </row>
    <row r="23" spans="2:5" x14ac:dyDescent="0.35">
      <c r="E23" s="2"/>
    </row>
    <row r="24" spans="2:5" x14ac:dyDescent="0.35">
      <c r="E24" s="2"/>
    </row>
    <row r="25" spans="2:5" x14ac:dyDescent="0.35">
      <c r="E25" s="2"/>
    </row>
    <row r="26" spans="2:5" x14ac:dyDescent="0.35">
      <c r="E26" s="2"/>
    </row>
    <row r="27" spans="2:5" x14ac:dyDescent="0.35">
      <c r="E27" s="2"/>
    </row>
    <row r="31" spans="2:5" ht="18.5" x14ac:dyDescent="0.45">
      <c r="B31" s="15"/>
    </row>
    <row r="33" spans="5:5" x14ac:dyDescent="0.35">
      <c r="E33" s="2"/>
    </row>
    <row r="34" spans="5:5" x14ac:dyDescent="0.35">
      <c r="E34" s="2"/>
    </row>
    <row r="35" spans="5:5" x14ac:dyDescent="0.35">
      <c r="E35" s="2"/>
    </row>
    <row r="36" spans="5:5" x14ac:dyDescent="0.35">
      <c r="E36" s="2"/>
    </row>
    <row r="37" spans="5:5" x14ac:dyDescent="0.35">
      <c r="E37" s="2"/>
    </row>
    <row r="38" spans="5:5" x14ac:dyDescent="0.35">
      <c r="E38" s="2"/>
    </row>
    <row r="39" spans="5:5" x14ac:dyDescent="0.35">
      <c r="E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INC&amp;EXP</vt:lpstr>
      <vt:lpstr>RESERVES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</dc:creator>
  <cp:lastModifiedBy>Jason Knowles</cp:lastModifiedBy>
  <cp:lastPrinted>2022-04-07T15:34:24Z</cp:lastPrinted>
  <dcterms:created xsi:type="dcterms:W3CDTF">2014-10-09T08:36:15Z</dcterms:created>
  <dcterms:modified xsi:type="dcterms:W3CDTF">2022-04-07T15:34:26Z</dcterms:modified>
</cp:coreProperties>
</file>